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0.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1.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2.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3.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4.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5.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6.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7.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24226"/>
  <mc:AlternateContent xmlns:mc="http://schemas.openxmlformats.org/markup-compatibility/2006">
    <mc:Choice Requires="x15">
      <x15ac:absPath xmlns:x15ac="http://schemas.microsoft.com/office/spreadsheetml/2010/11/ac" url="C:\Users\bruce\REFM Dropbox\Bruce Kirsch\0000000000 Edition 5.2\Online Companion Files\"/>
    </mc:Choice>
  </mc:AlternateContent>
  <xr:revisionPtr revIDLastSave="0" documentId="13_ncr:1_{BE57111D-FFE6-44AE-A9DC-8502243998AA}" xr6:coauthVersionLast="47" xr6:coauthVersionMax="47" xr10:uidLastSave="{00000000-0000-0000-0000-000000000000}"/>
  <bookViews>
    <workbookView xWindow="15413" yWindow="2827" windowWidth="12974" windowHeight="13000" xr2:uid="{14F05AAC-9E53-48F6-8B96-70A93F33AA40}"/>
  </bookViews>
  <sheets>
    <sheet name="Chapter 5 Figures" sheetId="37" r:id="rId1"/>
    <sheet name="Fig 5.1" sheetId="4" r:id="rId2"/>
    <sheet name="Fig 5.2" sheetId="2" r:id="rId3"/>
    <sheet name="Fig 5.3" sheetId="3" r:id="rId4"/>
    <sheet name="Fig 5.4" sheetId="5" r:id="rId5"/>
    <sheet name="Fig 5.5" sheetId="6" r:id="rId6"/>
    <sheet name="Fig 5.6" sheetId="7" r:id="rId7"/>
    <sheet name="Fig 5.7" sheetId="8" r:id="rId8"/>
    <sheet name="Fig 5.8" sheetId="9" r:id="rId9"/>
    <sheet name="Fig 5.9" sheetId="10" r:id="rId10"/>
    <sheet name="Fig 5.10" sheetId="31" r:id="rId11"/>
    <sheet name="Fig 5.11" sheetId="32" r:id="rId12"/>
    <sheet name="Fig 5.12" sheetId="13" r:id="rId13"/>
    <sheet name="Fig 5.13" sheetId="14" r:id="rId14"/>
    <sheet name="Fig 5.14" sheetId="15" r:id="rId15"/>
    <sheet name="Fig 5.15" sheetId="27" r:id="rId16"/>
    <sheet name="Fig 5.16" sheetId="28" r:id="rId17"/>
    <sheet name="Fig 5.17" sheetId="29" r:id="rId18"/>
    <sheet name="Fig 5.18" sheetId="34" r:id="rId19"/>
    <sheet name="Fig 5.19" sheetId="22" r:id="rId20"/>
    <sheet name="Fig 5.20" sheetId="23" r:id="rId21"/>
    <sheet name="Fig 5.21" sheetId="36" r:id="rId22"/>
  </sheets>
  <calcPr calcId="191029" calcMode="autoNoTabl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34" i="15" l="1"/>
  <c r="F34" i="15"/>
  <c r="E34" i="15"/>
  <c r="D34" i="15"/>
  <c r="C34" i="15"/>
  <c r="G33" i="15"/>
  <c r="F33" i="15"/>
  <c r="E33" i="15"/>
  <c r="D33" i="15"/>
  <c r="C33" i="15"/>
  <c r="G32" i="15"/>
  <c r="F32" i="15"/>
  <c r="E32" i="15"/>
  <c r="D32" i="15"/>
  <c r="C32" i="15"/>
  <c r="G31" i="15"/>
  <c r="F31" i="15"/>
  <c r="E31" i="15"/>
  <c r="D31" i="15"/>
  <c r="C31" i="15"/>
  <c r="G30" i="15"/>
  <c r="F30" i="15"/>
  <c r="E30" i="15"/>
  <c r="D30" i="15"/>
  <c r="C30" i="15"/>
  <c r="G29" i="15"/>
  <c r="F29" i="15"/>
  <c r="E29" i="15"/>
  <c r="D29" i="15"/>
  <c r="C29" i="15"/>
  <c r="G28" i="15"/>
  <c r="F28" i="15"/>
  <c r="E28" i="15"/>
  <c r="D28" i="15"/>
  <c r="C28" i="15"/>
  <c r="B20" i="13"/>
  <c r="B19" i="13"/>
  <c r="B18" i="13"/>
  <c r="B17" i="13"/>
  <c r="G39" i="31"/>
  <c r="G39" i="32" s="1"/>
  <c r="F39" i="31"/>
  <c r="F39" i="32" s="1"/>
  <c r="E39" i="31"/>
  <c r="E39" i="32" s="1"/>
  <c r="D39" i="31"/>
  <c r="D39" i="32" s="1"/>
  <c r="C39" i="31"/>
  <c r="C39" i="32" s="1"/>
  <c r="G38" i="31"/>
  <c r="G38" i="32" s="1"/>
  <c r="F38" i="31"/>
  <c r="F38" i="32" s="1"/>
  <c r="E38" i="31"/>
  <c r="E38" i="32" s="1"/>
  <c r="D38" i="31"/>
  <c r="D38" i="32" s="1"/>
  <c r="C38" i="31"/>
  <c r="C38" i="32" s="1"/>
  <c r="G25" i="9"/>
  <c r="G25" i="10" s="1"/>
  <c r="G25" i="31" s="1"/>
  <c r="G25" i="32" s="1"/>
  <c r="F25" i="9"/>
  <c r="F25" i="10" s="1"/>
  <c r="F25" i="31" s="1"/>
  <c r="F25" i="32" s="1"/>
  <c r="C25" i="9"/>
  <c r="C25" i="10" s="1"/>
  <c r="C25" i="31" s="1"/>
  <c r="C25" i="32" s="1"/>
  <c r="G25" i="8"/>
  <c r="F25" i="8"/>
  <c r="E25" i="8"/>
  <c r="E25" i="9" s="1"/>
  <c r="E25" i="10" s="1"/>
  <c r="E25" i="31" s="1"/>
  <c r="E25" i="32" s="1"/>
  <c r="D25" i="8"/>
  <c r="D25" i="9" s="1"/>
  <c r="D25" i="10" s="1"/>
  <c r="D25" i="31" s="1"/>
  <c r="D25" i="32" s="1"/>
  <c r="C25" i="8"/>
  <c r="E22" i="8"/>
  <c r="E22" i="9" s="1"/>
  <c r="E22" i="10" s="1"/>
  <c r="E22" i="31" s="1"/>
  <c r="E22" i="32" s="1"/>
  <c r="G23" i="7"/>
  <c r="G23" i="8" s="1"/>
  <c r="G23" i="9" s="1"/>
  <c r="G23" i="10" s="1"/>
  <c r="G23" i="31" s="1"/>
  <c r="G23" i="32" s="1"/>
  <c r="F23" i="7"/>
  <c r="F23" i="8" s="1"/>
  <c r="F23" i="9" s="1"/>
  <c r="F23" i="10" s="1"/>
  <c r="F23" i="31" s="1"/>
  <c r="F23" i="32" s="1"/>
  <c r="E23" i="7"/>
  <c r="E23" i="8" s="1"/>
  <c r="E23" i="9" s="1"/>
  <c r="E23" i="10" s="1"/>
  <c r="E23" i="31" s="1"/>
  <c r="E23" i="32" s="1"/>
  <c r="D23" i="7"/>
  <c r="D23" i="8" s="1"/>
  <c r="D23" i="9" s="1"/>
  <c r="D23" i="10" s="1"/>
  <c r="D23" i="31" s="1"/>
  <c r="D23" i="32" s="1"/>
  <c r="G22" i="7"/>
  <c r="G22" i="8" s="1"/>
  <c r="G22" i="9" s="1"/>
  <c r="G22" i="10" s="1"/>
  <c r="G22" i="31" s="1"/>
  <c r="G22" i="32" s="1"/>
  <c r="F22" i="7"/>
  <c r="F22" i="8" s="1"/>
  <c r="F22" i="9" s="1"/>
  <c r="F22" i="10" s="1"/>
  <c r="F22" i="31" s="1"/>
  <c r="F22" i="32" s="1"/>
  <c r="E22" i="7"/>
  <c r="D22" i="7"/>
  <c r="D22" i="8" s="1"/>
  <c r="D22" i="9" s="1"/>
  <c r="D22" i="10" s="1"/>
  <c r="D22" i="31" s="1"/>
  <c r="D22" i="32" s="1"/>
  <c r="C23" i="7"/>
  <c r="C23" i="8" s="1"/>
  <c r="C23" i="9" s="1"/>
  <c r="C23" i="10" s="1"/>
  <c r="C23" i="31" s="1"/>
  <c r="C23" i="32" s="1"/>
  <c r="C22" i="7"/>
  <c r="C22" i="8" s="1"/>
  <c r="C22" i="9" s="1"/>
  <c r="C22" i="10" s="1"/>
  <c r="C22" i="31" s="1"/>
  <c r="C22" i="32" s="1"/>
  <c r="G18" i="7"/>
  <c r="G18" i="8" s="1"/>
  <c r="G18" i="9" s="1"/>
  <c r="G18" i="10" s="1"/>
  <c r="G18" i="31" s="1"/>
  <c r="G18" i="32" s="1"/>
  <c r="D18" i="7"/>
  <c r="D18" i="8" s="1"/>
  <c r="D18" i="9" s="1"/>
  <c r="D18" i="10" s="1"/>
  <c r="D18" i="31" s="1"/>
  <c r="D18" i="32" s="1"/>
  <c r="G18" i="6"/>
  <c r="F18" i="6"/>
  <c r="F18" i="7" s="1"/>
  <c r="F18" i="8" s="1"/>
  <c r="F18" i="9" s="1"/>
  <c r="F18" i="10" s="1"/>
  <c r="F18" i="31" s="1"/>
  <c r="F18" i="32" s="1"/>
  <c r="E18" i="6"/>
  <c r="E18" i="7" s="1"/>
  <c r="E18" i="8" s="1"/>
  <c r="E18" i="9" s="1"/>
  <c r="E18" i="10" s="1"/>
  <c r="E18" i="31" s="1"/>
  <c r="E18" i="32" s="1"/>
  <c r="D18" i="6"/>
  <c r="C18" i="6"/>
  <c r="C18" i="7" s="1"/>
  <c r="C18" i="8" s="1"/>
  <c r="C18" i="9" s="1"/>
  <c r="C18" i="10" s="1"/>
  <c r="C18" i="31" s="1"/>
  <c r="C18" i="32" s="1"/>
  <c r="D35" i="10" l="1"/>
  <c r="C35" i="10"/>
  <c r="C34" i="10" l="1"/>
  <c r="E35" i="10"/>
  <c r="G35" i="10" l="1"/>
  <c r="F35" i="10"/>
  <c r="D34" i="10"/>
  <c r="E34" i="10" l="1"/>
  <c r="G34" i="10" l="1"/>
  <c r="F34" i="10"/>
  <c r="G15" i="3" l="1"/>
  <c r="F15" i="3"/>
  <c r="E15" i="3"/>
  <c r="D15" i="3"/>
  <c r="C15" i="3"/>
  <c r="C54" i="37"/>
  <c r="H67" i="34"/>
  <c r="D45" i="10"/>
  <c r="E45" i="10"/>
  <c r="F45" i="10"/>
  <c r="G45" i="10"/>
  <c r="C45" i="10"/>
  <c r="G39" i="9"/>
  <c r="F39" i="9"/>
  <c r="E39" i="9"/>
  <c r="D39" i="9"/>
  <c r="C39" i="9"/>
  <c r="C18" i="14"/>
  <c r="D26" i="14"/>
  <c r="G18" i="14"/>
  <c r="H26" i="14"/>
  <c r="L26" i="14"/>
  <c r="M26" i="14"/>
  <c r="O23" i="14"/>
  <c r="P23" i="14" s="1"/>
  <c r="O25" i="14"/>
  <c r="K26" i="14"/>
  <c r="J26" i="14"/>
  <c r="I26" i="14"/>
  <c r="F26" i="14"/>
  <c r="E26" i="14"/>
  <c r="O22" i="14"/>
  <c r="G26" i="14"/>
  <c r="G13" i="15" s="1"/>
  <c r="G19" i="28"/>
  <c r="G20" i="28"/>
  <c r="G21" i="28"/>
  <c r="G22" i="28"/>
  <c r="O22" i="28"/>
  <c r="P22" i="28"/>
  <c r="G23" i="28"/>
  <c r="F19" i="28"/>
  <c r="F20" i="28"/>
  <c r="F21" i="28"/>
  <c r="F22" i="28"/>
  <c r="F24" i="28"/>
  <c r="F38" i="28"/>
  <c r="E19" i="28"/>
  <c r="E24" i="28"/>
  <c r="E38" i="28"/>
  <c r="F41" i="29"/>
  <c r="F24" i="34"/>
  <c r="E20" i="28"/>
  <c r="E21" i="28"/>
  <c r="D19" i="28"/>
  <c r="D20" i="28"/>
  <c r="C19" i="28"/>
  <c r="C11" i="28"/>
  <c r="F11" i="28"/>
  <c r="G11" i="28"/>
  <c r="D12" i="28"/>
  <c r="E13" i="28"/>
  <c r="K13" i="28"/>
  <c r="G13" i="28"/>
  <c r="F14" i="28"/>
  <c r="G15" i="28"/>
  <c r="I15" i="28"/>
  <c r="F13" i="28"/>
  <c r="O13" i="28"/>
  <c r="P13" i="28"/>
  <c r="E11" i="28"/>
  <c r="E12" i="28"/>
  <c r="E16" i="28"/>
  <c r="D11" i="28"/>
  <c r="H11" i="28"/>
  <c r="H13" i="28"/>
  <c r="H14" i="28"/>
  <c r="H15" i="28"/>
  <c r="H19" i="28"/>
  <c r="H20" i="28"/>
  <c r="H21" i="28"/>
  <c r="H24" i="28"/>
  <c r="H22" i="28"/>
  <c r="H23" i="28"/>
  <c r="I13" i="28"/>
  <c r="I14" i="28"/>
  <c r="I19" i="28"/>
  <c r="I20" i="28"/>
  <c r="I21" i="28"/>
  <c r="I22" i="28"/>
  <c r="I23" i="28"/>
  <c r="I24" i="28"/>
  <c r="J13" i="28"/>
  <c r="J14" i="28"/>
  <c r="J20" i="28"/>
  <c r="J21" i="28"/>
  <c r="J24" i="28"/>
  <c r="J22" i="28"/>
  <c r="J23" i="28"/>
  <c r="K15" i="28"/>
  <c r="K21" i="28"/>
  <c r="K22" i="28"/>
  <c r="K23" i="28"/>
  <c r="K24" i="28"/>
  <c r="L15" i="28"/>
  <c r="L22" i="28"/>
  <c r="L23" i="28"/>
  <c r="L24" i="28"/>
  <c r="M23" i="28"/>
  <c r="M24" i="28"/>
  <c r="O23" i="28"/>
  <c r="P23" i="28"/>
  <c r="P17" i="29"/>
  <c r="Q17" i="29"/>
  <c r="N20" i="29"/>
  <c r="M20" i="29"/>
  <c r="M21" i="29"/>
  <c r="L20" i="29"/>
  <c r="K20" i="29"/>
  <c r="J20" i="29"/>
  <c r="I20" i="29"/>
  <c r="H20" i="29"/>
  <c r="M19" i="29"/>
  <c r="L19" i="29"/>
  <c r="K19" i="29"/>
  <c r="J19" i="29"/>
  <c r="I19" i="29"/>
  <c r="H19" i="29"/>
  <c r="G19" i="29"/>
  <c r="P19" i="29"/>
  <c r="Q19" i="29"/>
  <c r="L18" i="29"/>
  <c r="L21" i="29"/>
  <c r="K18" i="29"/>
  <c r="J18" i="29"/>
  <c r="I18" i="29"/>
  <c r="H18" i="29"/>
  <c r="P18" i="29"/>
  <c r="Q18" i="29"/>
  <c r="G18" i="29"/>
  <c r="F18" i="29"/>
  <c r="K17" i="29"/>
  <c r="K21" i="29"/>
  <c r="J17" i="29"/>
  <c r="I17" i="29"/>
  <c r="H17" i="29"/>
  <c r="G17" i="29"/>
  <c r="G21" i="29"/>
  <c r="G25" i="34"/>
  <c r="G38" i="34" s="1"/>
  <c r="F17" i="29"/>
  <c r="E17" i="29"/>
  <c r="J16" i="29"/>
  <c r="I16" i="29"/>
  <c r="I21" i="29"/>
  <c r="H16" i="29"/>
  <c r="H21" i="29"/>
  <c r="G16" i="29"/>
  <c r="F16" i="29"/>
  <c r="E16" i="29"/>
  <c r="E21" i="29"/>
  <c r="E25" i="34"/>
  <c r="E38" i="34" s="1"/>
  <c r="D16" i="29"/>
  <c r="F21" i="29"/>
  <c r="F25" i="34"/>
  <c r="F38" i="34" s="1"/>
  <c r="J21" i="29"/>
  <c r="N21" i="29"/>
  <c r="D22" i="29"/>
  <c r="P15" i="29"/>
  <c r="C11" i="29"/>
  <c r="C10" i="29"/>
  <c r="C9" i="29"/>
  <c r="G41" i="29"/>
  <c r="G24" i="34"/>
  <c r="G42" i="29"/>
  <c r="G27" i="34" s="1"/>
  <c r="G40" i="34" s="1"/>
  <c r="G43" i="29"/>
  <c r="G28" i="34" s="1"/>
  <c r="G41" i="34" s="1"/>
  <c r="G44" i="29"/>
  <c r="G29" i="34" s="1"/>
  <c r="G42" i="34" s="1"/>
  <c r="G45" i="29"/>
  <c r="G30" i="34" s="1"/>
  <c r="G43" i="34" s="1"/>
  <c r="D42" i="29"/>
  <c r="D27" i="34" s="1"/>
  <c r="D40" i="34" s="1"/>
  <c r="D43" i="29"/>
  <c r="D28" i="34"/>
  <c r="D41" i="34" s="1"/>
  <c r="D44" i="29"/>
  <c r="D29" i="34" s="1"/>
  <c r="D45" i="29"/>
  <c r="D9" i="34"/>
  <c r="E42" i="29"/>
  <c r="E27" i="34" s="1"/>
  <c r="E40" i="34" s="1"/>
  <c r="E43" i="29"/>
  <c r="E28" i="34" s="1"/>
  <c r="E41" i="34" s="1"/>
  <c r="E44" i="29"/>
  <c r="E29" i="34" s="1"/>
  <c r="E42" i="34" s="1"/>
  <c r="E45" i="29"/>
  <c r="E30" i="34" s="1"/>
  <c r="E43" i="34" s="1"/>
  <c r="F42" i="29"/>
  <c r="F27" i="34" s="1"/>
  <c r="F40" i="34" s="1"/>
  <c r="F43" i="29"/>
  <c r="F28" i="34" s="1"/>
  <c r="F44" i="29"/>
  <c r="F29" i="34" s="1"/>
  <c r="F42" i="34" s="1"/>
  <c r="F45" i="29"/>
  <c r="F30" i="34" s="1"/>
  <c r="F43" i="34" s="1"/>
  <c r="G37" i="34"/>
  <c r="F37" i="34"/>
  <c r="H42" i="29"/>
  <c r="H27" i="34" s="1"/>
  <c r="H40" i="34" s="1"/>
  <c r="H43" i="29"/>
  <c r="H28" i="34" s="1"/>
  <c r="H41" i="34" s="1"/>
  <c r="H44" i="29"/>
  <c r="H29" i="34" s="1"/>
  <c r="H42" i="34" s="1"/>
  <c r="H45" i="29"/>
  <c r="H30" i="34" s="1"/>
  <c r="H43" i="34" s="1"/>
  <c r="C22" i="15"/>
  <c r="M18" i="14"/>
  <c r="M28" i="14"/>
  <c r="K18" i="14"/>
  <c r="J18" i="14"/>
  <c r="O16" i="14"/>
  <c r="P16" i="14" s="1"/>
  <c r="O20" i="14"/>
  <c r="O12" i="14"/>
  <c r="O10" i="28"/>
  <c r="O18" i="28"/>
  <c r="C5" i="27"/>
  <c r="C24" i="15"/>
  <c r="C23" i="15"/>
  <c r="C21" i="15"/>
  <c r="C9" i="15"/>
  <c r="C9" i="13"/>
  <c r="I28" i="36"/>
  <c r="I14" i="36"/>
  <c r="I19" i="36"/>
  <c r="I20" i="36"/>
  <c r="D28" i="36"/>
  <c r="D24" i="36"/>
  <c r="D14" i="36"/>
  <c r="D19" i="36"/>
  <c r="D28" i="22"/>
  <c r="D24" i="22"/>
  <c r="D14" i="22"/>
  <c r="D19" i="22"/>
  <c r="D20" i="22"/>
  <c r="D23" i="22"/>
  <c r="D25" i="22"/>
  <c r="D31" i="22"/>
  <c r="C34" i="32"/>
  <c r="C35" i="32"/>
  <c r="D35" i="32" s="1"/>
  <c r="E35" i="32" s="1"/>
  <c r="F35" i="32" s="1"/>
  <c r="G35" i="32" s="1"/>
  <c r="C34" i="31"/>
  <c r="C35" i="31"/>
  <c r="D35" i="31" s="1"/>
  <c r="E35" i="31" s="1"/>
  <c r="F35" i="31" s="1"/>
  <c r="G35" i="31" s="1"/>
  <c r="C40" i="9"/>
  <c r="C16" i="23"/>
  <c r="F8" i="23"/>
  <c r="C8" i="4"/>
  <c r="P22" i="14"/>
  <c r="P25" i="14"/>
  <c r="D8" i="27"/>
  <c r="C4" i="29"/>
  <c r="C6" i="27"/>
  <c r="I18" i="14"/>
  <c r="E37" i="28"/>
  <c r="F40" i="29"/>
  <c r="F23" i="34"/>
  <c r="F36" i="34"/>
  <c r="E26" i="28"/>
  <c r="C24" i="28"/>
  <c r="C38" i="28"/>
  <c r="D41" i="29"/>
  <c r="O19" i="28"/>
  <c r="I30" i="36"/>
  <c r="I32" i="36"/>
  <c r="L18" i="14"/>
  <c r="L28" i="14" s="1"/>
  <c r="D20" i="36"/>
  <c r="D23" i="36"/>
  <c r="D25" i="36"/>
  <c r="D31" i="36"/>
  <c r="D30" i="36"/>
  <c r="F36" i="28"/>
  <c r="G39" i="29"/>
  <c r="G22" i="34"/>
  <c r="G35" i="34" s="1"/>
  <c r="E36" i="28"/>
  <c r="F39" i="29"/>
  <c r="F22" i="34"/>
  <c r="F35" i="34" s="1"/>
  <c r="F16" i="28"/>
  <c r="D30" i="22"/>
  <c r="D30" i="34"/>
  <c r="D32" i="22"/>
  <c r="D14" i="23"/>
  <c r="D32" i="36"/>
  <c r="G12" i="28"/>
  <c r="G16" i="28"/>
  <c r="H12" i="28"/>
  <c r="H16" i="28"/>
  <c r="H26" i="28"/>
  <c r="F12" i="28"/>
  <c r="I12" i="28"/>
  <c r="J12" i="28"/>
  <c r="D16" i="28"/>
  <c r="O20" i="28"/>
  <c r="P20" i="28"/>
  <c r="G24" i="28"/>
  <c r="G38" i="28"/>
  <c r="H41" i="29"/>
  <c r="H24" i="34"/>
  <c r="H37" i="34"/>
  <c r="D18" i="14"/>
  <c r="O13" i="14"/>
  <c r="F18" i="14"/>
  <c r="E22" i="29"/>
  <c r="O12" i="28"/>
  <c r="P12" i="28"/>
  <c r="G14" i="28"/>
  <c r="K14" i="28"/>
  <c r="K16" i="28"/>
  <c r="K26" i="28"/>
  <c r="L14" i="28"/>
  <c r="L16" i="28"/>
  <c r="L26" i="28"/>
  <c r="D24" i="28"/>
  <c r="D38" i="28"/>
  <c r="E41" i="29"/>
  <c r="E24" i="34"/>
  <c r="E37" i="34"/>
  <c r="O14" i="14"/>
  <c r="P14" i="14" s="1"/>
  <c r="C26" i="14"/>
  <c r="O21" i="14"/>
  <c r="P21" i="14" s="1"/>
  <c r="E18" i="14"/>
  <c r="O17" i="14"/>
  <c r="P17" i="14" s="1"/>
  <c r="H18" i="14"/>
  <c r="P16" i="29"/>
  <c r="D21" i="29"/>
  <c r="P20" i="29"/>
  <c r="Q20" i="29"/>
  <c r="O21" i="28"/>
  <c r="P21" i="28"/>
  <c r="O15" i="14"/>
  <c r="P15" i="14"/>
  <c r="O24" i="14"/>
  <c r="O26" i="14" s="1"/>
  <c r="M15" i="28"/>
  <c r="M16" i="28"/>
  <c r="M26" i="28"/>
  <c r="J15" i="28"/>
  <c r="O15" i="28"/>
  <c r="P15" i="28"/>
  <c r="I11" i="28"/>
  <c r="I16" i="28"/>
  <c r="I26" i="28"/>
  <c r="C16" i="28"/>
  <c r="G26" i="28"/>
  <c r="G37" i="28"/>
  <c r="H40" i="29"/>
  <c r="H23" i="34"/>
  <c r="H36" i="34"/>
  <c r="D37" i="28"/>
  <c r="E40" i="29"/>
  <c r="E23" i="34"/>
  <c r="E36" i="34"/>
  <c r="D26" i="28"/>
  <c r="F14" i="23"/>
  <c r="F16" i="23"/>
  <c r="D16" i="23"/>
  <c r="E14" i="23"/>
  <c r="E16" i="23"/>
  <c r="C41" i="29"/>
  <c r="D24" i="34"/>
  <c r="F28" i="29"/>
  <c r="F26" i="34"/>
  <c r="F39" i="34" s="1"/>
  <c r="D28" i="29"/>
  <c r="J28" i="29"/>
  <c r="H28" i="29"/>
  <c r="C4" i="34"/>
  <c r="E28" i="29"/>
  <c r="E26" i="34"/>
  <c r="E39" i="34" s="1"/>
  <c r="I28" i="29"/>
  <c r="G28" i="29"/>
  <c r="G26" i="34"/>
  <c r="G39" i="34" s="1"/>
  <c r="F22" i="29"/>
  <c r="D36" i="28"/>
  <c r="E39" i="29" s="1"/>
  <c r="E22" i="34" s="1"/>
  <c r="E35" i="34" s="1"/>
  <c r="G36" i="28"/>
  <c r="H39" i="29" s="1"/>
  <c r="H22" i="34" s="1"/>
  <c r="H35" i="34" s="1"/>
  <c r="P13" i="14"/>
  <c r="O11" i="28"/>
  <c r="P19" i="28"/>
  <c r="O24" i="28"/>
  <c r="O14" i="28"/>
  <c r="P14" i="28"/>
  <c r="J16" i="28"/>
  <c r="J26" i="28"/>
  <c r="F37" i="28"/>
  <c r="G40" i="29"/>
  <c r="G23" i="34"/>
  <c r="G36" i="34"/>
  <c r="F26" i="28"/>
  <c r="D23" i="29"/>
  <c r="C37" i="28"/>
  <c r="D40" i="29"/>
  <c r="C26" i="28"/>
  <c r="P21" i="29"/>
  <c r="Q16" i="29"/>
  <c r="F12" i="15"/>
  <c r="C36" i="28"/>
  <c r="D39" i="29" s="1"/>
  <c r="O16" i="28"/>
  <c r="P11" i="28"/>
  <c r="C18" i="23"/>
  <c r="C19" i="23"/>
  <c r="E23" i="29"/>
  <c r="D24" i="29"/>
  <c r="G22" i="29"/>
  <c r="D37" i="34"/>
  <c r="C37" i="34"/>
  <c r="C24" i="34"/>
  <c r="D23" i="34"/>
  <c r="C40" i="29"/>
  <c r="D29" i="29"/>
  <c r="E12" i="15"/>
  <c r="D25" i="34"/>
  <c r="O26" i="28"/>
  <c r="D26" i="34"/>
  <c r="D39" i="34" s="1"/>
  <c r="D38" i="34"/>
  <c r="E29" i="29"/>
  <c r="D30" i="29"/>
  <c r="C23" i="34"/>
  <c r="D36" i="34"/>
  <c r="C36" i="34"/>
  <c r="H22" i="29"/>
  <c r="F23" i="29"/>
  <c r="E24" i="29"/>
  <c r="F29" i="29"/>
  <c r="E30" i="29"/>
  <c r="G23" i="29"/>
  <c r="F24" i="29"/>
  <c r="I22" i="29"/>
  <c r="J22" i="29"/>
  <c r="G29" i="29"/>
  <c r="F30" i="29"/>
  <c r="H23" i="29"/>
  <c r="G24" i="29"/>
  <c r="I23" i="29"/>
  <c r="H24" i="29"/>
  <c r="H29" i="29"/>
  <c r="G30" i="29"/>
  <c r="K22" i="29"/>
  <c r="J23" i="29"/>
  <c r="I24" i="29"/>
  <c r="H25" i="34"/>
  <c r="H38" i="34" s="1"/>
  <c r="C46" i="29"/>
  <c r="I29" i="29"/>
  <c r="H30" i="29"/>
  <c r="L22" i="29"/>
  <c r="H26" i="34"/>
  <c r="H39" i="34" s="1"/>
  <c r="C47" i="29"/>
  <c r="M22" i="29"/>
  <c r="J29" i="29"/>
  <c r="J30" i="29"/>
  <c r="I30" i="29"/>
  <c r="K23" i="29"/>
  <c r="J24" i="29"/>
  <c r="N22" i="29"/>
  <c r="L23" i="29"/>
  <c r="K24" i="29"/>
  <c r="M23" i="29"/>
  <c r="L24" i="29"/>
  <c r="N23" i="29"/>
  <c r="N24" i="29"/>
  <c r="M24" i="29"/>
  <c r="D22" i="34" l="1"/>
  <c r="C39" i="29"/>
  <c r="E28" i="14"/>
  <c r="E13" i="15"/>
  <c r="C13" i="15"/>
  <c r="F28" i="14"/>
  <c r="F13" i="15"/>
  <c r="D13" i="15"/>
  <c r="P24" i="14"/>
  <c r="K28" i="14"/>
  <c r="F15" i="5"/>
  <c r="F15" i="6" s="1"/>
  <c r="E15" i="5"/>
  <c r="E15" i="6" s="1"/>
  <c r="C15" i="5"/>
  <c r="C15" i="6" s="1"/>
  <c r="G15" i="5"/>
  <c r="G15" i="6" s="1"/>
  <c r="D15" i="5"/>
  <c r="D15" i="6" s="1"/>
  <c r="D16" i="6" s="1"/>
  <c r="D17" i="6" s="1"/>
  <c r="D19" i="6" s="1"/>
  <c r="C26" i="34"/>
  <c r="C39" i="34"/>
  <c r="C30" i="34"/>
  <c r="C45" i="29"/>
  <c r="C43" i="29"/>
  <c r="C42" i="29"/>
  <c r="D43" i="34"/>
  <c r="C43" i="34" s="1"/>
  <c r="O18" i="14"/>
  <c r="J28" i="14"/>
  <c r="C40" i="31"/>
  <c r="C42" i="31" s="1"/>
  <c r="D16" i="5"/>
  <c r="C38" i="34"/>
  <c r="C25" i="34"/>
  <c r="D42" i="34"/>
  <c r="C42" i="34" s="1"/>
  <c r="C29" i="34"/>
  <c r="F41" i="34"/>
  <c r="C41" i="34" s="1"/>
  <c r="C28" i="34"/>
  <c r="C40" i="34"/>
  <c r="C27" i="34"/>
  <c r="C44" i="29"/>
  <c r="H28" i="14"/>
  <c r="I28" i="14"/>
  <c r="D28" i="14"/>
  <c r="D12" i="15"/>
  <c r="G12" i="15"/>
  <c r="C12" i="15"/>
  <c r="C28" i="14"/>
  <c r="G28" i="14"/>
  <c r="C40" i="32"/>
  <c r="C42" i="32" s="1"/>
  <c r="D34" i="32"/>
  <c r="C47" i="10"/>
  <c r="C46" i="10"/>
  <c r="D34" i="31"/>
  <c r="D15" i="7"/>
  <c r="D15" i="8" s="1"/>
  <c r="D17" i="5"/>
  <c r="C22" i="34" l="1"/>
  <c r="D35" i="34"/>
  <c r="C35" i="34" s="1"/>
  <c r="C15" i="7"/>
  <c r="C16" i="6"/>
  <c r="C17" i="6" s="1"/>
  <c r="C19" i="6" s="1"/>
  <c r="C16" i="5"/>
  <c r="C17" i="5" s="1"/>
  <c r="D16" i="8"/>
  <c r="D17" i="8" s="1"/>
  <c r="D19" i="8" s="1"/>
  <c r="D27" i="8" s="1"/>
  <c r="D15" i="9"/>
  <c r="O28" i="14"/>
  <c r="E34" i="32"/>
  <c r="D40" i="32"/>
  <c r="D42" i="32" s="1"/>
  <c r="D47" i="10"/>
  <c r="D46" i="10"/>
  <c r="D40" i="9"/>
  <c r="E34" i="31"/>
  <c r="D40" i="31"/>
  <c r="D42" i="31" s="1"/>
  <c r="E15" i="7"/>
  <c r="E15" i="8" s="1"/>
  <c r="E16" i="6"/>
  <c r="E17" i="6" s="1"/>
  <c r="E19" i="6" s="1"/>
  <c r="D16" i="7"/>
  <c r="D17" i="7" s="1"/>
  <c r="D19" i="7" s="1"/>
  <c r="E16" i="5"/>
  <c r="E17" i="5" s="1"/>
  <c r="C16" i="7" l="1"/>
  <c r="C17" i="7" s="1"/>
  <c r="C19" i="7" s="1"/>
  <c r="C15" i="8"/>
  <c r="E16" i="8"/>
  <c r="E17" i="8" s="1"/>
  <c r="E19" i="8" s="1"/>
  <c r="E27" i="8" s="1"/>
  <c r="E15" i="9"/>
  <c r="D15" i="10"/>
  <c r="D16" i="9"/>
  <c r="D17" i="9" s="1"/>
  <c r="D19" i="9" s="1"/>
  <c r="D27" i="9" s="1"/>
  <c r="E40" i="32"/>
  <c r="E42" i="32" s="1"/>
  <c r="F34" i="32"/>
  <c r="E46" i="10"/>
  <c r="E47" i="10"/>
  <c r="E40" i="9"/>
  <c r="F34" i="31"/>
  <c r="E40" i="31"/>
  <c r="E42" i="31" s="1"/>
  <c r="F16" i="6"/>
  <c r="F17" i="6" s="1"/>
  <c r="F19" i="6" s="1"/>
  <c r="F15" i="7"/>
  <c r="F15" i="8" s="1"/>
  <c r="E16" i="7"/>
  <c r="E17" i="7" s="1"/>
  <c r="E19" i="7" s="1"/>
  <c r="F16" i="5"/>
  <c r="F17" i="5" s="1"/>
  <c r="C15" i="9" l="1"/>
  <c r="C16" i="8"/>
  <c r="C17" i="8" s="1"/>
  <c r="C19" i="8" s="1"/>
  <c r="C27" i="8" s="1"/>
  <c r="F16" i="7"/>
  <c r="F17" i="7" s="1"/>
  <c r="F19" i="7" s="1"/>
  <c r="F16" i="8"/>
  <c r="F17" i="8" s="1"/>
  <c r="F19" i="8" s="1"/>
  <c r="F27" i="8" s="1"/>
  <c r="F15" i="9"/>
  <c r="E15" i="10"/>
  <c r="E16" i="9"/>
  <c r="E17" i="9" s="1"/>
  <c r="E19" i="9" s="1"/>
  <c r="E27" i="9" s="1"/>
  <c r="E28" i="9" s="1"/>
  <c r="E29" i="9" s="1"/>
  <c r="D28" i="9"/>
  <c r="D29" i="9" s="1"/>
  <c r="D15" i="31"/>
  <c r="D16" i="10"/>
  <c r="D17" i="10" s="1"/>
  <c r="D19" i="10" s="1"/>
  <c r="D27" i="10" s="1"/>
  <c r="D28" i="10" s="1"/>
  <c r="D29" i="10" s="1"/>
  <c r="F40" i="32"/>
  <c r="F42" i="32" s="1"/>
  <c r="G34" i="32"/>
  <c r="F46" i="10"/>
  <c r="F47" i="10"/>
  <c r="G40" i="9"/>
  <c r="F40" i="9"/>
  <c r="G34" i="31"/>
  <c r="F40" i="31"/>
  <c r="F42" i="31" s="1"/>
  <c r="G15" i="7"/>
  <c r="G15" i="8" s="1"/>
  <c r="G16" i="6"/>
  <c r="G17" i="6" s="1"/>
  <c r="G19" i="6" s="1"/>
  <c r="G16" i="5"/>
  <c r="G17" i="5" s="1"/>
  <c r="C15" i="10" l="1"/>
  <c r="C16" i="9"/>
  <c r="C17" i="9" s="1"/>
  <c r="C19" i="9" s="1"/>
  <c r="C27" i="9" s="1"/>
  <c r="C28" i="9" s="1"/>
  <c r="C29" i="9" s="1"/>
  <c r="G16" i="8"/>
  <c r="G17" i="8" s="1"/>
  <c r="G19" i="8" s="1"/>
  <c r="G27" i="8" s="1"/>
  <c r="G15" i="9"/>
  <c r="F15" i="10"/>
  <c r="F16" i="9"/>
  <c r="F17" i="9" s="1"/>
  <c r="F19" i="9" s="1"/>
  <c r="F27" i="9" s="1"/>
  <c r="E15" i="31"/>
  <c r="E16" i="10"/>
  <c r="E17" i="10"/>
  <c r="E19" i="10" s="1"/>
  <c r="E27" i="10" s="1"/>
  <c r="E28" i="10" s="1"/>
  <c r="E29" i="10" s="1"/>
  <c r="D15" i="32"/>
  <c r="D16" i="31"/>
  <c r="D17" i="31" s="1"/>
  <c r="D19" i="31" s="1"/>
  <c r="D27" i="31" s="1"/>
  <c r="D28" i="31" s="1"/>
  <c r="D29" i="31" s="1"/>
  <c r="G40" i="32"/>
  <c r="G42" i="32" s="1"/>
  <c r="G46" i="10"/>
  <c r="G47" i="10"/>
  <c r="G40" i="31"/>
  <c r="G42" i="31" s="1"/>
  <c r="G16" i="7"/>
  <c r="G17" i="7" s="1"/>
  <c r="G19" i="7" s="1"/>
  <c r="C15" i="31" l="1"/>
  <c r="C16" i="10"/>
  <c r="C17" i="10" s="1"/>
  <c r="C19" i="10" s="1"/>
  <c r="C27" i="10" s="1"/>
  <c r="C28" i="10" s="1"/>
  <c r="C29" i="10" s="1"/>
  <c r="F15" i="31"/>
  <c r="F16" i="10"/>
  <c r="F17" i="10" s="1"/>
  <c r="F19" i="10" s="1"/>
  <c r="F27" i="10" s="1"/>
  <c r="F28" i="10" s="1"/>
  <c r="F29" i="10" s="1"/>
  <c r="E15" i="32"/>
  <c r="E16" i="32" s="1"/>
  <c r="E17" i="32" s="1"/>
  <c r="E19" i="32" s="1"/>
  <c r="E27" i="32" s="1"/>
  <c r="E28" i="32" s="1"/>
  <c r="E29" i="32" s="1"/>
  <c r="E44" i="32" s="1"/>
  <c r="E16" i="31"/>
  <c r="E17" i="31" s="1"/>
  <c r="E19" i="31" s="1"/>
  <c r="E27" i="31" s="1"/>
  <c r="E28" i="31" s="1"/>
  <c r="E29" i="31" s="1"/>
  <c r="G15" i="10"/>
  <c r="G16" i="9"/>
  <c r="G17" i="9" s="1"/>
  <c r="G19" i="9" s="1"/>
  <c r="G27" i="9" s="1"/>
  <c r="G28" i="9" s="1"/>
  <c r="G29" i="9" s="1"/>
  <c r="F28" i="9"/>
  <c r="F29" i="9" s="1"/>
  <c r="D16" i="32"/>
  <c r="D17" i="32"/>
  <c r="D19" i="32" s="1"/>
  <c r="D27" i="32" s="1"/>
  <c r="D28" i="32" s="1"/>
  <c r="D29" i="32" s="1"/>
  <c r="D44" i="32" s="1"/>
  <c r="D15" i="27" l="1"/>
  <c r="E15" i="27"/>
  <c r="C16" i="31"/>
  <c r="C17" i="31" s="1"/>
  <c r="C19" i="31" s="1"/>
  <c r="C27" i="31" s="1"/>
  <c r="C28" i="31" s="1"/>
  <c r="C29" i="31" s="1"/>
  <c r="C15" i="32"/>
  <c r="C16" i="32" s="1"/>
  <c r="C17" i="32" s="1"/>
  <c r="C19" i="32" s="1"/>
  <c r="C27" i="32" s="1"/>
  <c r="C28" i="32" s="1"/>
  <c r="C29" i="32" s="1"/>
  <c r="C44" i="32" s="1"/>
  <c r="G15" i="31"/>
  <c r="G16" i="10"/>
  <c r="G17" i="10" s="1"/>
  <c r="G19" i="10" s="1"/>
  <c r="G27" i="10" s="1"/>
  <c r="G28" i="10" s="1"/>
  <c r="G29" i="10" s="1"/>
  <c r="F15" i="32"/>
  <c r="F16" i="32" s="1"/>
  <c r="F17" i="32" s="1"/>
  <c r="F19" i="32" s="1"/>
  <c r="F27" i="32" s="1"/>
  <c r="F28" i="32" s="1"/>
  <c r="F29" i="32" s="1"/>
  <c r="F44" i="32" s="1"/>
  <c r="F16" i="31"/>
  <c r="F17" i="31" s="1"/>
  <c r="F19" i="31" s="1"/>
  <c r="F27" i="31" s="1"/>
  <c r="F28" i="31" s="1"/>
  <c r="F29" i="31" s="1"/>
  <c r="F19" i="34" l="1"/>
  <c r="E33" i="28"/>
  <c r="F36" i="29"/>
  <c r="F49" i="29" s="1"/>
  <c r="E36" i="29"/>
  <c r="E49" i="29" s="1"/>
  <c r="E19" i="34"/>
  <c r="D33" i="28"/>
  <c r="C15" i="27"/>
  <c r="F15" i="27"/>
  <c r="G15" i="32"/>
  <c r="G16" i="31"/>
  <c r="G17" i="31" s="1"/>
  <c r="G19" i="31" s="1"/>
  <c r="G27" i="31" s="1"/>
  <c r="F33" i="28" l="1"/>
  <c r="G36" i="29"/>
  <c r="G49" i="29" s="1"/>
  <c r="G19" i="34"/>
  <c r="D36" i="29"/>
  <c r="F10" i="34"/>
  <c r="G28" i="31"/>
  <c r="G29" i="31" s="1"/>
  <c r="G16" i="32"/>
  <c r="G17" i="32" s="1"/>
  <c r="G19" i="32" s="1"/>
  <c r="G27" i="32" s="1"/>
  <c r="G28" i="32" s="1"/>
  <c r="G29" i="32" s="1"/>
  <c r="G44" i="32" s="1"/>
  <c r="D49" i="29" l="1"/>
  <c r="G15" i="27"/>
  <c r="E10" i="34"/>
  <c r="C33" i="28"/>
  <c r="D19" i="34"/>
  <c r="H36" i="29" l="1"/>
  <c r="H19" i="34"/>
  <c r="C19" i="34" s="1"/>
  <c r="G33" i="28"/>
  <c r="G10" i="34"/>
  <c r="D10" i="34" l="1"/>
  <c r="D11" i="34"/>
  <c r="D32" i="34" s="1"/>
  <c r="C31" i="34"/>
  <c r="H49" i="29"/>
  <c r="C36" i="29"/>
  <c r="D34" i="34" l="1"/>
  <c r="D12" i="34"/>
  <c r="E9" i="34" s="1"/>
  <c r="H10" i="34"/>
  <c r="D49" i="34" l="1"/>
  <c r="D50" i="34" s="1"/>
  <c r="E11" i="34"/>
  <c r="E32" i="34" s="1"/>
  <c r="E12" i="34" l="1"/>
  <c r="F9" i="34" s="1"/>
  <c r="F11" i="34" s="1"/>
  <c r="F32" i="34" s="1"/>
  <c r="F12" i="34" l="1"/>
  <c r="G9" i="34" s="1"/>
  <c r="G11" i="34" s="1"/>
  <c r="G32" i="34" s="1"/>
  <c r="E34" i="34"/>
  <c r="E49" i="34" s="1"/>
  <c r="F34" i="34"/>
  <c r="F49" i="34" s="1"/>
  <c r="F50" i="34" l="1"/>
  <c r="E67" i="34"/>
  <c r="G12" i="34"/>
  <c r="H9" i="34" s="1"/>
  <c r="D67" i="34"/>
  <c r="E50" i="34"/>
  <c r="H11" i="34" l="1"/>
  <c r="H32" i="34" s="1"/>
  <c r="G34" i="34"/>
  <c r="H12" i="34" l="1"/>
  <c r="G49" i="34"/>
  <c r="F67" i="34"/>
  <c r="C32" i="34"/>
  <c r="G50" i="34" l="1"/>
  <c r="H34" i="34"/>
  <c r="C33" i="34"/>
  <c r="C44" i="34" l="1"/>
  <c r="G67" i="34"/>
  <c r="C34" i="34"/>
  <c r="H49" i="34"/>
  <c r="H50" i="34" l="1"/>
</calcChain>
</file>

<file path=xl/sharedStrings.xml><?xml version="1.0" encoding="utf-8"?>
<sst xmlns="http://schemas.openxmlformats.org/spreadsheetml/2006/main" count="646" uniqueCount="185">
  <si>
    <t>Kathy Center</t>
  </si>
  <si>
    <t>Gross Potential Rental Revenue Calculation</t>
  </si>
  <si>
    <t>Gross Potential Rental Revenue</t>
  </si>
  <si>
    <t>Kathy Center Cash Flow Statement</t>
  </si>
  <si>
    <t>Vacancy</t>
  </si>
  <si>
    <t>Net Base Rental Revenue</t>
  </si>
  <si>
    <t>Percentage Rents</t>
  </si>
  <si>
    <t>Total Rental Income</t>
  </si>
  <si>
    <t>Rental Income:</t>
  </si>
  <si>
    <t>Expense Reimbursements:</t>
  </si>
  <si>
    <t>CAM Billings</t>
  </si>
  <si>
    <t>Property Tax Billings</t>
  </si>
  <si>
    <t>Ancillary Income</t>
  </si>
  <si>
    <t>Gross Income</t>
  </si>
  <si>
    <t>Credit Loss</t>
  </si>
  <si>
    <t>Total Operating Income</t>
  </si>
  <si>
    <t>OPERATING INCOME</t>
  </si>
  <si>
    <t>OPERATING EXPENSES</t>
  </si>
  <si>
    <t>Reimbursable Expenses:</t>
  </si>
  <si>
    <t>Common Area Maintenance</t>
  </si>
  <si>
    <t>Property Taxes</t>
  </si>
  <si>
    <t>Total Operating Expenses</t>
  </si>
  <si>
    <t>Non-Reimbursable Expenses:</t>
  </si>
  <si>
    <t>Insurance</t>
  </si>
  <si>
    <t>Utilities</t>
  </si>
  <si>
    <t>Management</t>
  </si>
  <si>
    <t>NOI</t>
  </si>
  <si>
    <t>CAPITAL &amp; LEASING COSTS</t>
  </si>
  <si>
    <t>Tenant Improvements</t>
  </si>
  <si>
    <t>Leasing Commissions</t>
  </si>
  <si>
    <t>Purchase Information</t>
  </si>
  <si>
    <t>Purchase Price</t>
  </si>
  <si>
    <t>Percentage allocations</t>
  </si>
  <si>
    <t>Land (20%)</t>
  </si>
  <si>
    <t>Structure (50%)</t>
  </si>
  <si>
    <t>7-year items (20%)</t>
  </si>
  <si>
    <t>3-year items (10%)</t>
  </si>
  <si>
    <t>Land</t>
  </si>
  <si>
    <t>LTV</t>
  </si>
  <si>
    <t>Debt</t>
  </si>
  <si>
    <t>Equity</t>
  </si>
  <si>
    <t>Interest Rate</t>
  </si>
  <si>
    <t>Interest Payment</t>
  </si>
  <si>
    <t>Total TIs</t>
  </si>
  <si>
    <t>Total Annual Depreciation Expense</t>
  </si>
  <si>
    <t>Taxable Income</t>
  </si>
  <si>
    <t>Adjustments:</t>
  </si>
  <si>
    <t>Kathy Center Total Depreciation</t>
  </si>
  <si>
    <t xml:space="preserve">Purchase Price </t>
  </si>
  <si>
    <t>Less: Depreciation (Purchase Price)</t>
  </si>
  <si>
    <t>Less: Depreciation (TIs)</t>
  </si>
  <si>
    <t>Plus: TIs</t>
  </si>
  <si>
    <t>Plus: Principal Amortization</t>
  </si>
  <si>
    <t>Depreciation</t>
  </si>
  <si>
    <t>Interest</t>
  </si>
  <si>
    <t>Tax Bracket Rate</t>
  </si>
  <si>
    <t xml:space="preserve">Value  </t>
  </si>
  <si>
    <t>Cash Flow from Operation</t>
  </si>
  <si>
    <t>Cap Ex</t>
  </si>
  <si>
    <t>Net Cash Flow from Operation</t>
  </si>
  <si>
    <t>Debt Payment</t>
  </si>
  <si>
    <t>Net Cash Flow from Sale</t>
  </si>
  <si>
    <t>Net Taxable Income (Loss)</t>
  </si>
  <si>
    <t>Plus: Depreciation (Purchase Price)</t>
  </si>
  <si>
    <t>Plus: Depreciation (TIs)</t>
  </si>
  <si>
    <t>Less: TIs</t>
  </si>
  <si>
    <t>Less: Principal Amortization</t>
  </si>
  <si>
    <t>Year 1</t>
  </si>
  <si>
    <t>Year 2</t>
  </si>
  <si>
    <t>Year 3</t>
  </si>
  <si>
    <t>Year 4</t>
  </si>
  <si>
    <t>Year 5</t>
  </si>
  <si>
    <t>(Tax losses no longer apply)</t>
  </si>
  <si>
    <t>Assumptions:</t>
  </si>
  <si>
    <t>Base Rent Year Over Year Growth</t>
  </si>
  <si>
    <t>Expense Year Over Year Growth</t>
  </si>
  <si>
    <t>Management Fee % Reimbursables</t>
  </si>
  <si>
    <t>Vacancy Rate % GPR</t>
  </si>
  <si>
    <t>Total TIs Depreciation</t>
  </si>
  <si>
    <t>Capital Expenditures Depreciation On</t>
  </si>
  <si>
    <t>Check</t>
  </si>
  <si>
    <t>Depreciation Schedule Backup Detail</t>
  </si>
  <si>
    <t>TI Depreciation On</t>
  </si>
  <si>
    <t>Year 1 TI Spend</t>
  </si>
  <si>
    <t>Year 2 TI Spend</t>
  </si>
  <si>
    <t>Year 3 TI Spend</t>
  </si>
  <si>
    <t>Year 4 TI Spend</t>
  </si>
  <si>
    <t>Year 5 TI Spend</t>
  </si>
  <si>
    <t>Loan Points</t>
  </si>
  <si>
    <t>Less: Application of Suspended Losses</t>
  </si>
  <si>
    <t>Taxable Income (Loss)</t>
  </si>
  <si>
    <t>Years of Loan Points Amortization</t>
  </si>
  <si>
    <t>Tax Shelter Sale Rate</t>
  </si>
  <si>
    <t>Plus: Annual Losses</t>
  </si>
  <si>
    <t>Credit Loss % Gross Income</t>
  </si>
  <si>
    <t>Net Operating Income (NOI)</t>
  </si>
  <si>
    <t>Capital Expenditures</t>
  </si>
  <si>
    <t>Total from TIs</t>
  </si>
  <si>
    <t>Total from Cap Ex</t>
  </si>
  <si>
    <t>Unlevered Cash Flow</t>
  </si>
  <si>
    <t>Less: Depreciation (Cap Ex)</t>
  </si>
  <si>
    <t>Plus: Cap Ex</t>
  </si>
  <si>
    <t>Kathy Center After-Tax Cash Flow</t>
  </si>
  <si>
    <t>After-Tax Cash Flow</t>
  </si>
  <si>
    <t>Plus: Depreciation (Cap Ex)</t>
  </si>
  <si>
    <t>Less: Cap Ex</t>
  </si>
  <si>
    <t>Total Net Cash Flow</t>
  </si>
  <si>
    <t>Average Annual Base Rent PSF</t>
  </si>
  <si>
    <t>Structure</t>
  </si>
  <si>
    <t>7-year items</t>
  </si>
  <si>
    <t>3-year items</t>
  </si>
  <si>
    <t>Total Depreciation</t>
  </si>
  <si>
    <t>Depreciation from Purchase</t>
  </si>
  <si>
    <t>Kathy Center Purchase Depreciation Schedule</t>
  </si>
  <si>
    <t>Depreciation from TIs and Cap Ex</t>
  </si>
  <si>
    <t>Less: Income Tax Liability *</t>
  </si>
  <si>
    <t>Income Tax Rate</t>
  </si>
  <si>
    <t>Taxable Income Calculation</t>
  </si>
  <si>
    <t>Interest Payment Calculation</t>
  </si>
  <si>
    <t>Tax Shelter Sales (90 cents on the $)</t>
  </si>
  <si>
    <t>Excess Tax Shelter Calculation</t>
  </si>
  <si>
    <t>Leslie Heights Investment With Pre-1986 Tax Shelters</t>
  </si>
  <si>
    <t>Developer's Cash Outflows and Inflows</t>
  </si>
  <si>
    <r>
      <t xml:space="preserve">Proceeds from Sale </t>
    </r>
    <r>
      <rPr>
        <i/>
        <sz val="9"/>
        <color theme="1" tint="0.249977111117893"/>
        <rFont val="Calibri"/>
        <family val="2"/>
      </rPr>
      <t>(property grows at inflation: 100*1.1^3)</t>
    </r>
  </si>
  <si>
    <t>Net Cash Flow from Operations</t>
  </si>
  <si>
    <t>Property Sale Net Cash Flow</t>
  </si>
  <si>
    <t>Leslie Heights Return on Equity Calculation</t>
  </si>
  <si>
    <t>Net Cash Flow:</t>
  </si>
  <si>
    <t>Equity IRR:</t>
  </si>
  <si>
    <t>Tax Shelter Sales - Not Applicable</t>
  </si>
  <si>
    <t>Leslie Heights Investment Post-1986 Tax Law Change</t>
  </si>
  <si>
    <t>Schedule</t>
  </si>
  <si>
    <t>NA</t>
  </si>
  <si>
    <t>Depreciation Allocation Totals:</t>
  </si>
  <si>
    <t>Allocation</t>
  </si>
  <si>
    <t>Total Leasable Square Feet</t>
  </si>
  <si>
    <t>Kathy Center TIs and Cap Ex Depreciation Schedule</t>
  </si>
  <si>
    <t>Kathy Center Before-Tax Levered Cash Flow</t>
  </si>
  <si>
    <t>Before-Tax Levered Cash Flow</t>
  </si>
  <si>
    <t>Kathy Center Taxable Income Calculation Part 2a</t>
  </si>
  <si>
    <t>Kathy Center Taxable Income Calculation Part 2b</t>
  </si>
  <si>
    <t>Leasing Cost Amortization On</t>
  </si>
  <si>
    <t>Year 1 Leasing Cost Spend</t>
  </si>
  <si>
    <t>Year 2 Leasing Cost Spend</t>
  </si>
  <si>
    <t>Year 3 Leasing Cost Spend</t>
  </si>
  <si>
    <t>Year 4 Leasing Cost Spend</t>
  </si>
  <si>
    <t>Year 5 Leasing Cost Spend</t>
  </si>
  <si>
    <t>Total Leasing Cost Amortization</t>
  </si>
  <si>
    <t xml:space="preserve">Less: Loan Points Amortization </t>
  </si>
  <si>
    <t>Loan Points Amortization Schedule Backup Detail</t>
  </si>
  <si>
    <t>Cumulative Amortization</t>
  </si>
  <si>
    <t>Year of Sale (end of year)</t>
  </si>
  <si>
    <t>Sale Year (end of year)</t>
  </si>
  <si>
    <t>Cumulative Cost</t>
  </si>
  <si>
    <t>Still Unamortized at Year-end</t>
  </si>
  <si>
    <t>Check on After-Tax Cash Flow calculation: ^</t>
  </si>
  <si>
    <t>Loan Points Amortization</t>
  </si>
  <si>
    <t>Total</t>
  </si>
  <si>
    <t xml:space="preserve">Plus: Loan Points Amortization </t>
  </si>
  <si>
    <t>* Negative values in the Balance lines indicate there are deferred income tax loss amounts that can be applied. In the year of sale, if there is a Beginning of Period Balance, the entire balance will be applied.</t>
  </si>
  <si>
    <t>Less: Application of Suspended Losses *</t>
  </si>
  <si>
    <t>Beginning of Period Balance *</t>
  </si>
  <si>
    <t>End of Period Balance *</t>
  </si>
  <si>
    <t>Suspended Tax Loss Detail Backup</t>
  </si>
  <si>
    <t>Plus: Leasing Commissions</t>
  </si>
  <si>
    <t>Less: Leasing Commissions</t>
  </si>
  <si>
    <t>Plus: Leasing Commissions Amortization</t>
  </si>
  <si>
    <t>Less: Leasing Commissions Amortization</t>
  </si>
  <si>
    <t>Debt Service</t>
  </si>
  <si>
    <t>* Note: Profit-making real estate properties without a tax shelter must pay income taxes annually. In this example, losses are sustained in years 1 through 3, and income is fully sheltered in year 4 from suspended loss carry-forward.  Year 5 is a loss-making year, and in addition, all unutilized deferred losses are applied as this writing off of all remaining losses is allowed in the year of sale.  Consequently, income tax liability is $0 in all years shown, and before and after-tax cash flows in each year are equal to one another.</t>
  </si>
  <si>
    <t>Assumption:</t>
  </si>
  <si>
    <t>Loan Points (paid at closing by equity)</t>
  </si>
  <si>
    <t>Leasing Commissions Amortization Schedule Backup Detail</t>
  </si>
  <si>
    <t>Year 1 Cap Ex Spend</t>
  </si>
  <si>
    <t>Year 2 Cap Ex Spend</t>
  </si>
  <si>
    <t>Year 3 Cap Ex Spend</t>
  </si>
  <si>
    <t>Year 4 Cap Ex Spend</t>
  </si>
  <si>
    <t>Year 5 Cap Ex Spend</t>
  </si>
  <si>
    <t>Total Cap Ex Depreciation</t>
  </si>
  <si>
    <r>
      <t xml:space="preserve">^ In performing this check, we start with </t>
    </r>
    <r>
      <rPr>
        <u/>
        <sz val="9"/>
        <color theme="1" tint="0.24994659260841701"/>
        <rFont val="Calibri"/>
        <family val="2"/>
        <scheme val="minor"/>
      </rPr>
      <t>Net</t>
    </r>
    <r>
      <rPr>
        <sz val="9"/>
        <color theme="1" tint="0.24994659260841701"/>
        <rFont val="Calibri"/>
        <family val="2"/>
        <scheme val="minor"/>
      </rPr>
      <t xml:space="preserve"> Taxable Income, which reflects Application of any Suspended Losses (i.e., a reduction of Net Taxable Income).  As such, in those years where Taxable Income is positive and a Suspended Loss is applied (reducing Net Taxable Income in part, or reducing it in full, making it = 0):
 - If the amount of the Suspended Loss applied is less than the Taxable Income (i.e., only partial tax sheltering is achieved), we must add back </t>
    </r>
    <r>
      <rPr>
        <u/>
        <sz val="9"/>
        <color theme="1" tint="0.24994659260841701"/>
        <rFont val="Calibri"/>
        <family val="2"/>
        <scheme val="minor"/>
      </rPr>
      <t>just the Suspended Loss amount applied</t>
    </r>
    <r>
      <rPr>
        <sz val="9"/>
        <color theme="1" tint="0.24994659260841701"/>
        <rFont val="Calibri"/>
        <family val="2"/>
        <scheme val="minor"/>
      </rPr>
      <t xml:space="preserve"> to get to After-Tax Cash Flow.
 - If the amount of the Suspended Loss applied </t>
    </r>
    <r>
      <rPr>
        <u/>
        <sz val="9"/>
        <color theme="1" tint="0.24994659260841701"/>
        <rFont val="Calibri"/>
        <family val="2"/>
        <scheme val="minor"/>
      </rPr>
      <t>is equal to</t>
    </r>
    <r>
      <rPr>
        <sz val="9"/>
        <color theme="1" tint="0.24994659260841701"/>
        <rFont val="Calibri"/>
        <family val="2"/>
        <scheme val="minor"/>
      </rPr>
      <t xml:space="preserve"> the Taxable Income (i.e., full tax sheltering is achieved), then we must add back the </t>
    </r>
    <r>
      <rPr>
        <u/>
        <sz val="9"/>
        <color theme="1" tint="0.24994659260841701"/>
        <rFont val="Calibri"/>
        <family val="2"/>
        <scheme val="minor"/>
      </rPr>
      <t>full Taxable Income amount</t>
    </r>
    <r>
      <rPr>
        <sz val="9"/>
        <color theme="1" tint="0.24994659260841701"/>
        <rFont val="Calibri"/>
        <family val="2"/>
        <scheme val="minor"/>
      </rPr>
      <t xml:space="preserve"> to get to After-Tax Cash Flow.
If there is a loss made in the year (i.e., Taxable Income is negative), and there are Suspended Losses applied, add back the Suspended Loss amount applied to get to After-Tax Cash Flow.  We note that this situation would only occur in the year of sale, as if there is a loss in a non-sale year, tax liability will be 0.</t>
    </r>
  </si>
  <si>
    <t>Total Reimbursed</t>
  </si>
  <si>
    <t>Total Reimbursable</t>
  </si>
  <si>
    <t>Made positive for graphing:</t>
  </si>
  <si>
    <t>Income Tax Liability</t>
  </si>
  <si>
    <t>Fill in the blue-shaded cells by following the instructions underneath the Figure in the textbook.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</si>
</sst>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5" formatCode="&quot;$&quot;#,##0_);\(&quot;$&quot;#,##0\)"/>
    <numFmt numFmtId="6" formatCode="&quot;$&quot;#,##0_);[Red]\(&quot;$&quot;#,##0\)"/>
    <numFmt numFmtId="7" formatCode="&quot;$&quot;#,##0.00_);\(&quot;$&quot;#,##0.00\)"/>
    <numFmt numFmtId="8" formatCode="&quot;$&quot;#,##0.00_);[Red]\(&quot;$&quot;#,##0.00\)"/>
    <numFmt numFmtId="44" formatCode="_(&quot;$&quot;* #,##0.00_);_(&quot;$&quot;* \(#,##0.00\);_(&quot;$&quot;* &quot;-&quot;??_);_(@_)"/>
    <numFmt numFmtId="43" formatCode="_(* #,##0.00_);_(* \(#,##0.00\);_(* &quot;-&quot;??_);_(@_)"/>
    <numFmt numFmtId="164" formatCode="0_);\(0\)"/>
    <numFmt numFmtId="165" formatCode="_(&quot;$&quot;* #,##0_);_(&quot;$&quot;* \(#,##0\);_(&quot;$&quot;* &quot;-&quot;??_);_(@_)"/>
    <numFmt numFmtId="166" formatCode="&quot;$&quot;#,##0"/>
    <numFmt numFmtId="167" formatCode="0.0%"/>
    <numFmt numFmtId="168" formatCode="_(&quot;$&quot;#,##0_);_(&quot;$&quot;\(#,##0\);_(&quot;$&quot;&quot;-&quot;_);_(@_)"/>
    <numFmt numFmtId="169" formatCode="&quot;$&quot;#.0\ &quot;million&quot;"/>
    <numFmt numFmtId="170" formatCode="&quot;Year&quot;\ 0"/>
    <numFmt numFmtId="171" formatCode="0&quot;-year schedule&quot;"/>
    <numFmt numFmtId="172" formatCode="0%\ &quot;in year 1&quot;"/>
    <numFmt numFmtId="173" formatCode="#,##0\ &quot;years&quot;"/>
    <numFmt numFmtId="174" formatCode="&quot;Year&quot;\ #,##0"/>
    <numFmt numFmtId="175" formatCode="&quot;Total over&quot;\ 0\ &quot;years&quot;"/>
    <numFmt numFmtId="176" formatCode="&quot;All Contents Copyright © 2018-&quot;###0\ &quot;by Dr. Peter Linneman. All rights reserved.&quot;"/>
    <numFmt numFmtId="177" formatCode="&quot;Land (&quot;0%&quot;)&quot;"/>
    <numFmt numFmtId="178" formatCode="&quot;Structure (&quot;0%&quot;)&quot;"/>
    <numFmt numFmtId="179" formatCode="&quot;7-year items (&quot;0%&quot;)&quot;"/>
    <numFmt numFmtId="180" formatCode="&quot;3-year items (&quot;0%&quot;)&quot;"/>
  </numFmts>
  <fonts count="33" x14ac:knownFonts="1">
    <font>
      <sz val="11"/>
      <color theme="1"/>
      <name val="Calibri"/>
      <family val="2"/>
      <scheme val="minor"/>
    </font>
    <font>
      <sz val="28"/>
      <color theme="1"/>
      <name val="Calibri"/>
      <family val="2"/>
      <scheme val="minor"/>
    </font>
    <font>
      <sz val="11"/>
      <color theme="1"/>
      <name val="Calibri"/>
      <family val="2"/>
      <scheme val="minor"/>
    </font>
    <font>
      <sz val="9"/>
      <color theme="1"/>
      <name val="Calibri"/>
      <family val="2"/>
      <scheme val="minor"/>
    </font>
    <font>
      <sz val="9"/>
      <name val="Calibri"/>
      <family val="2"/>
      <scheme val="minor"/>
    </font>
    <font>
      <b/>
      <sz val="9"/>
      <name val="Calibri"/>
      <family val="2"/>
      <scheme val="minor"/>
    </font>
    <font>
      <b/>
      <sz val="9"/>
      <color indexed="9"/>
      <name val="Calibri"/>
      <family val="2"/>
      <scheme val="minor"/>
    </font>
    <font>
      <i/>
      <sz val="9"/>
      <name val="Calibri"/>
      <family val="2"/>
      <scheme val="minor"/>
    </font>
    <font>
      <b/>
      <sz val="9"/>
      <color theme="0"/>
      <name val="Calibri"/>
      <family val="2"/>
      <scheme val="minor"/>
    </font>
    <font>
      <b/>
      <sz val="9"/>
      <color theme="1"/>
      <name val="Calibri"/>
      <family val="2"/>
      <scheme val="minor"/>
    </font>
    <font>
      <i/>
      <sz val="9"/>
      <color theme="1"/>
      <name val="Calibri"/>
      <family val="2"/>
      <scheme val="minor"/>
    </font>
    <font>
      <b/>
      <u/>
      <sz val="9"/>
      <name val="Calibri"/>
      <family val="2"/>
      <scheme val="minor"/>
    </font>
    <font>
      <b/>
      <u/>
      <sz val="9"/>
      <color theme="1"/>
      <name val="Calibri"/>
      <family val="2"/>
      <scheme val="minor"/>
    </font>
    <font>
      <b/>
      <sz val="9"/>
      <color rgb="FF0000FF"/>
      <name val="Calibri"/>
      <family val="2"/>
      <scheme val="minor"/>
    </font>
    <font>
      <sz val="10"/>
      <color theme="1"/>
      <name val="Calibri"/>
      <family val="2"/>
      <scheme val="minor"/>
    </font>
    <font>
      <i/>
      <sz val="10"/>
      <color theme="1"/>
      <name val="Calibri"/>
      <family val="2"/>
      <scheme val="minor"/>
    </font>
    <font>
      <sz val="9"/>
      <color theme="1" tint="0.249977111117893"/>
      <name val="Calibri"/>
      <family val="2"/>
      <scheme val="minor"/>
    </font>
    <font>
      <b/>
      <sz val="9"/>
      <color theme="1" tint="0.249977111117893"/>
      <name val="Calibri"/>
      <family val="2"/>
      <scheme val="minor"/>
    </font>
    <font>
      <sz val="9"/>
      <color theme="1" tint="0.34998626667073579"/>
      <name val="Calibri"/>
      <family val="2"/>
      <scheme val="minor"/>
    </font>
    <font>
      <b/>
      <sz val="9"/>
      <color theme="1" tint="0.34998626667073579"/>
      <name val="Calibri"/>
      <family val="2"/>
      <scheme val="minor"/>
    </font>
    <font>
      <i/>
      <sz val="9"/>
      <color theme="1" tint="0.34998626667073579"/>
      <name val="Calibri"/>
      <family val="2"/>
      <scheme val="minor"/>
    </font>
    <font>
      <b/>
      <i/>
      <sz val="9"/>
      <color theme="1" tint="0.34998626667073579"/>
      <name val="Calibri"/>
      <family val="2"/>
      <scheme val="minor"/>
    </font>
    <font>
      <sz val="9"/>
      <color rgb="FF0000FF"/>
      <name val="Calibri"/>
      <family val="2"/>
      <scheme val="minor"/>
    </font>
    <font>
      <i/>
      <sz val="9"/>
      <color theme="1" tint="0.249977111117893"/>
      <name val="Calibri"/>
      <family val="2"/>
      <scheme val="minor"/>
    </font>
    <font>
      <sz val="8"/>
      <color theme="1" tint="0.249977111117893"/>
      <name val="Calibri"/>
      <family val="2"/>
      <scheme val="minor"/>
    </font>
    <font>
      <i/>
      <sz val="9"/>
      <color theme="1" tint="0.249977111117893"/>
      <name val="Calibri"/>
      <family val="2"/>
    </font>
    <font>
      <u/>
      <sz val="9"/>
      <color theme="1" tint="0.249977111117893"/>
      <name val="Calibri"/>
      <family val="2"/>
      <scheme val="minor"/>
    </font>
    <font>
      <b/>
      <sz val="9"/>
      <color theme="1" tint="0.24994659260841701"/>
      <name val="Calibri"/>
      <family val="2"/>
      <scheme val="minor"/>
    </font>
    <font>
      <sz val="9"/>
      <color theme="1" tint="0.24994659260841701"/>
      <name val="Calibri"/>
      <family val="2"/>
      <scheme val="minor"/>
    </font>
    <font>
      <u/>
      <sz val="9"/>
      <color theme="1" tint="0.24994659260841701"/>
      <name val="Calibri"/>
      <family val="2"/>
      <scheme val="minor"/>
    </font>
    <font>
      <u/>
      <sz val="9"/>
      <color theme="1" tint="0.34998626667073579"/>
      <name val="Calibri"/>
      <family val="2"/>
      <scheme val="minor"/>
    </font>
    <font>
      <i/>
      <sz val="9"/>
      <color theme="1" tint="0.24994659260841701"/>
      <name val="Calibri"/>
      <family val="2"/>
      <scheme val="minor"/>
    </font>
    <font>
      <sz val="9"/>
      <color theme="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3F67B1"/>
        <bgColor indexed="64"/>
      </patternFill>
    </fill>
    <fill>
      <patternFill patternType="solid">
        <fgColor theme="0" tint="-0.14999847407452621"/>
        <bgColor indexed="64"/>
      </patternFill>
    </fill>
    <fill>
      <patternFill patternType="solid">
        <fgColor rgb="FF2C58A1"/>
        <bgColor indexed="64"/>
      </patternFill>
    </fill>
    <fill>
      <patternFill patternType="solid">
        <fgColor theme="3" tint="0.79998168889431442"/>
        <bgColor indexed="64"/>
      </patternFill>
    </fill>
  </fills>
  <borders count="28">
    <border>
      <left/>
      <right/>
      <top/>
      <bottom/>
      <diagonal/>
    </border>
    <border>
      <left/>
      <right/>
      <top/>
      <bottom style="thin">
        <color indexed="64"/>
      </bottom>
      <diagonal/>
    </border>
    <border>
      <left style="hair">
        <color indexed="64"/>
      </left>
      <right/>
      <top/>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thick">
        <color rgb="FF3F67B1"/>
      </left>
      <right/>
      <top style="thick">
        <color rgb="FF3F67B1"/>
      </top>
      <bottom/>
      <diagonal/>
    </border>
    <border>
      <left/>
      <right/>
      <top style="thick">
        <color rgb="FF3F67B1"/>
      </top>
      <bottom/>
      <diagonal/>
    </border>
    <border>
      <left style="thick">
        <color rgb="FF3F67B1"/>
      </left>
      <right/>
      <top/>
      <bottom/>
      <diagonal/>
    </border>
    <border>
      <left/>
      <right style="thick">
        <color rgb="FF3F67B1"/>
      </right>
      <top/>
      <bottom/>
      <diagonal/>
    </border>
    <border>
      <left style="thick">
        <color rgb="FF3F67B1"/>
      </left>
      <right/>
      <top/>
      <bottom style="thick">
        <color rgb="FF3F67B1"/>
      </bottom>
      <diagonal/>
    </border>
    <border>
      <left/>
      <right style="thick">
        <color rgb="FF3F67B1"/>
      </right>
      <top/>
      <bottom style="thick">
        <color rgb="FF3F67B1"/>
      </bottom>
      <diagonal/>
    </border>
    <border>
      <left/>
      <right style="thick">
        <color rgb="FF3F67B1"/>
      </right>
      <top style="thick">
        <color rgb="FF3F67B1"/>
      </top>
      <bottom/>
      <diagonal/>
    </border>
    <border>
      <left/>
      <right/>
      <top/>
      <bottom style="thick">
        <color rgb="FF3F67B1"/>
      </bottom>
      <diagonal/>
    </border>
    <border>
      <left/>
      <right/>
      <top/>
      <bottom style="thin">
        <color theme="1" tint="0.24994659260841701"/>
      </bottom>
      <diagonal/>
    </border>
    <border>
      <left style="thick">
        <color rgb="FF3F67B1"/>
      </left>
      <right/>
      <top style="thick">
        <color rgb="FF3F67B1"/>
      </top>
      <bottom style="thick">
        <color rgb="FF3F67B1"/>
      </bottom>
      <diagonal/>
    </border>
    <border>
      <left/>
      <right/>
      <top style="thick">
        <color rgb="FF3F67B1"/>
      </top>
      <bottom style="thick">
        <color rgb="FF3F67B1"/>
      </bottom>
      <diagonal/>
    </border>
    <border>
      <left/>
      <right style="thick">
        <color rgb="FF3F67B1"/>
      </right>
      <top style="thick">
        <color rgb="FF3F67B1"/>
      </top>
      <bottom style="thick">
        <color rgb="FF3F67B1"/>
      </bottom>
      <diagonal/>
    </border>
    <border>
      <left/>
      <right style="hair">
        <color indexed="64"/>
      </right>
      <top/>
      <bottom/>
      <diagonal/>
    </border>
    <border>
      <left/>
      <right style="thick">
        <color rgb="FF3F67B1"/>
      </right>
      <top/>
      <bottom style="thin">
        <color theme="1" tint="0.24994659260841701"/>
      </bottom>
      <diagonal/>
    </border>
    <border>
      <left/>
      <right style="hair">
        <color indexed="64"/>
      </right>
      <top/>
      <bottom style="thin">
        <color indexed="64"/>
      </bottom>
      <diagonal/>
    </border>
    <border>
      <left/>
      <right/>
      <top style="thin">
        <color indexed="64"/>
      </top>
      <bottom style="thick">
        <color rgb="FF3F67B1"/>
      </bottom>
      <diagonal/>
    </border>
  </borders>
  <cellStyleXfs count="4">
    <xf numFmtId="0" fontId="0" fillId="0" borderId="0"/>
    <xf numFmtId="44" fontId="2" fillId="0" borderId="0" applyFont="0" applyFill="0" applyBorder="0" applyAlignment="0" applyProtection="0"/>
    <xf numFmtId="9" fontId="2" fillId="0" borderId="0" applyFont="0" applyFill="0" applyBorder="0" applyAlignment="0" applyProtection="0"/>
    <xf numFmtId="0" fontId="1" fillId="0" borderId="0"/>
  </cellStyleXfs>
  <cellXfs count="421">
    <xf numFmtId="0" fontId="0" fillId="0" borderId="0" xfId="0"/>
    <xf numFmtId="0" fontId="3" fillId="0" borderId="0" xfId="0" applyFont="1" applyFill="1"/>
    <xf numFmtId="0" fontId="4" fillId="0" borderId="0" xfId="0" applyFont="1" applyFill="1"/>
    <xf numFmtId="165" fontId="5" fillId="0" borderId="0" xfId="1" applyNumberFormat="1" applyFont="1" applyFill="1"/>
    <xf numFmtId="0" fontId="3" fillId="0" borderId="0" xfId="0" applyFont="1"/>
    <xf numFmtId="0" fontId="4" fillId="0" borderId="0" xfId="0" applyFont="1" applyFill="1" applyBorder="1" applyAlignment="1">
      <alignment horizontal="left" indent="2"/>
    </xf>
    <xf numFmtId="165" fontId="4" fillId="0" borderId="0" xfId="1" applyNumberFormat="1" applyFont="1" applyFill="1" applyBorder="1"/>
    <xf numFmtId="165" fontId="3" fillId="0" borderId="0" xfId="1" applyNumberFormat="1" applyFont="1" applyFill="1" applyBorder="1"/>
    <xf numFmtId="0" fontId="4" fillId="0" borderId="0" xfId="0" applyFont="1" applyFill="1" applyBorder="1"/>
    <xf numFmtId="0" fontId="7" fillId="0" borderId="0" xfId="0" applyFont="1" applyFill="1" applyBorder="1" applyAlignment="1">
      <alignment horizontal="left"/>
    </xf>
    <xf numFmtId="0" fontId="5" fillId="0" borderId="0" xfId="0" applyFont="1" applyFill="1" applyBorder="1" applyAlignment="1">
      <alignment horizontal="left" indent="2"/>
    </xf>
    <xf numFmtId="165" fontId="5" fillId="0" borderId="0" xfId="1" applyNumberFormat="1" applyFont="1" applyFill="1" applyBorder="1"/>
    <xf numFmtId="165" fontId="3" fillId="0" borderId="0" xfId="1" applyNumberFormat="1" applyFont="1" applyFill="1"/>
    <xf numFmtId="0" fontId="7" fillId="0" borderId="0" xfId="0" applyFont="1" applyFill="1" applyAlignment="1">
      <alignment horizontal="left"/>
    </xf>
    <xf numFmtId="0" fontId="5" fillId="0" borderId="0" xfId="0" applyFont="1" applyFill="1" applyAlignment="1">
      <alignment horizontal="left" indent="2"/>
    </xf>
    <xf numFmtId="43" fontId="3" fillId="0" borderId="0" xfId="0" applyNumberFormat="1" applyFont="1"/>
    <xf numFmtId="0" fontId="3" fillId="0" borderId="0" xfId="0" applyFont="1" applyFill="1" applyBorder="1"/>
    <xf numFmtId="0" fontId="9" fillId="0" borderId="0" xfId="0" applyFont="1" applyFill="1" applyBorder="1"/>
    <xf numFmtId="0" fontId="3" fillId="0" borderId="0" xfId="0" applyFont="1" applyFill="1" applyBorder="1" applyAlignment="1">
      <alignment horizontal="right"/>
    </xf>
    <xf numFmtId="0" fontId="10" fillId="0" borderId="0" xfId="0" applyFont="1" applyFill="1" applyBorder="1"/>
    <xf numFmtId="0" fontId="3" fillId="0" borderId="0" xfId="0" applyFont="1" applyFill="1" applyBorder="1" applyAlignment="1">
      <alignment horizontal="left" indent="1"/>
    </xf>
    <xf numFmtId="0" fontId="12" fillId="0" borderId="0" xfId="0" applyFont="1" applyFill="1" applyBorder="1"/>
    <xf numFmtId="0" fontId="10" fillId="0" borderId="0" xfId="0" applyFont="1" applyFill="1" applyBorder="1" applyAlignment="1">
      <alignment horizontal="center"/>
    </xf>
    <xf numFmtId="0" fontId="3" fillId="0" borderId="0" xfId="0" applyFont="1" applyFill="1" applyBorder="1" applyAlignment="1">
      <alignment horizontal="center"/>
    </xf>
    <xf numFmtId="49" fontId="3" fillId="0" borderId="0" xfId="0" applyNumberFormat="1" applyFont="1" applyFill="1" applyBorder="1" applyAlignment="1">
      <alignment horizontal="center"/>
    </xf>
    <xf numFmtId="0" fontId="3" fillId="0" borderId="0" xfId="0" applyFont="1" applyAlignment="1">
      <alignment horizontal="center" vertical="center"/>
    </xf>
    <xf numFmtId="0" fontId="3" fillId="0" borderId="0" xfId="0" applyFont="1" applyAlignment="1">
      <alignment horizontal="center"/>
    </xf>
    <xf numFmtId="6" fontId="3" fillId="0" borderId="0" xfId="0" applyNumberFormat="1" applyFont="1"/>
    <xf numFmtId="168" fontId="3" fillId="0" borderId="0" xfId="0" applyNumberFormat="1" applyFont="1"/>
    <xf numFmtId="5" fontId="3" fillId="0" borderId="0" xfId="0" applyNumberFormat="1" applyFont="1"/>
    <xf numFmtId="0" fontId="3" fillId="2" borderId="0" xfId="0" applyFont="1" applyFill="1"/>
    <xf numFmtId="10" fontId="13" fillId="0" borderId="0" xfId="0" applyNumberFormat="1" applyFont="1"/>
    <xf numFmtId="0" fontId="9" fillId="0" borderId="0" xfId="0" applyFont="1"/>
    <xf numFmtId="10" fontId="13" fillId="0" borderId="0" xfId="2" applyNumberFormat="1" applyFont="1"/>
    <xf numFmtId="165" fontId="13" fillId="0" borderId="0" xfId="0" applyNumberFormat="1" applyFont="1"/>
    <xf numFmtId="166" fontId="13" fillId="0" borderId="0" xfId="0" applyNumberFormat="1" applyFont="1" applyFill="1"/>
    <xf numFmtId="9" fontId="13" fillId="0" borderId="0" xfId="0" applyNumberFormat="1" applyFont="1" applyFill="1"/>
    <xf numFmtId="167" fontId="13" fillId="0" borderId="0" xfId="0" applyNumberFormat="1" applyFont="1" applyFill="1"/>
    <xf numFmtId="0" fontId="14" fillId="0" borderId="0" xfId="0" applyFont="1"/>
    <xf numFmtId="0" fontId="14" fillId="0" borderId="0" xfId="0" applyFont="1" applyFill="1"/>
    <xf numFmtId="0" fontId="15" fillId="0" borderId="0" xfId="0" applyFont="1" applyFill="1"/>
    <xf numFmtId="0" fontId="3" fillId="0" borderId="4" xfId="0" applyFont="1" applyBorder="1"/>
    <xf numFmtId="0" fontId="3" fillId="0" borderId="6" xfId="0" applyFont="1" applyBorder="1"/>
    <xf numFmtId="0" fontId="3" fillId="0" borderId="0" xfId="0" applyFont="1" applyBorder="1"/>
    <xf numFmtId="0" fontId="3" fillId="0" borderId="8" xfId="0" applyFont="1" applyBorder="1"/>
    <xf numFmtId="0" fontId="3" fillId="0" borderId="1" xfId="0" applyFont="1" applyBorder="1"/>
    <xf numFmtId="0" fontId="3" fillId="0" borderId="11" xfId="0" applyFont="1" applyBorder="1"/>
    <xf numFmtId="0" fontId="3" fillId="0" borderId="0" xfId="0" applyFont="1" applyFill="1" applyAlignment="1">
      <alignment horizontal="left"/>
    </xf>
    <xf numFmtId="165" fontId="9" fillId="0" borderId="0" xfId="0" applyNumberFormat="1" applyFont="1" applyFill="1"/>
    <xf numFmtId="165" fontId="3" fillId="0" borderId="0" xfId="0" applyNumberFormat="1" applyFont="1"/>
    <xf numFmtId="173" fontId="13" fillId="0" borderId="0" xfId="0" applyNumberFormat="1" applyFont="1"/>
    <xf numFmtId="9" fontId="13" fillId="0" borderId="0" xfId="0" applyNumberFormat="1" applyFont="1"/>
    <xf numFmtId="0" fontId="10" fillId="0" borderId="0" xfId="0" applyFont="1"/>
    <xf numFmtId="0" fontId="6" fillId="0" borderId="0" xfId="0" applyFont="1" applyFill="1" applyBorder="1" applyAlignment="1">
      <alignment vertical="top" wrapText="1"/>
    </xf>
    <xf numFmtId="0" fontId="6" fillId="0" borderId="0" xfId="0" applyFont="1" applyFill="1" applyAlignment="1">
      <alignment vertical="top" wrapText="1"/>
    </xf>
    <xf numFmtId="0" fontId="3" fillId="0" borderId="0" xfId="0" applyFont="1" applyFill="1"/>
    <xf numFmtId="0" fontId="4" fillId="0" borderId="0" xfId="0" applyFont="1" applyFill="1" applyBorder="1" applyAlignment="1">
      <alignment horizontal="center" wrapText="1"/>
    </xf>
    <xf numFmtId="0" fontId="4" fillId="0" borderId="0" xfId="0" applyFont="1" applyFill="1"/>
    <xf numFmtId="0" fontId="4" fillId="0" borderId="0" xfId="0" applyFont="1" applyFill="1" applyBorder="1" applyAlignment="1">
      <alignment vertical="top" wrapText="1"/>
    </xf>
    <xf numFmtId="0" fontId="11" fillId="0" borderId="0" xfId="0" applyFont="1" applyFill="1" applyAlignment="1">
      <alignment horizontal="center"/>
    </xf>
    <xf numFmtId="0" fontId="4" fillId="0" borderId="0" xfId="0" applyFont="1" applyFill="1" applyBorder="1" applyAlignment="1">
      <alignment horizontal="left" wrapText="1" indent="8"/>
    </xf>
    <xf numFmtId="6" fontId="4" fillId="0" borderId="0" xfId="0" applyNumberFormat="1" applyFont="1" applyFill="1"/>
    <xf numFmtId="0" fontId="4" fillId="0" borderId="0" xfId="0" applyFont="1" applyFill="1" applyBorder="1" applyAlignment="1">
      <alignment horizontal="left" vertical="top" wrapText="1" indent="8"/>
    </xf>
    <xf numFmtId="0" fontId="4" fillId="0" borderId="0" xfId="0" applyFont="1" applyFill="1" applyBorder="1" applyAlignment="1">
      <alignment wrapText="1"/>
    </xf>
    <xf numFmtId="3" fontId="4" fillId="0" borderId="0" xfId="0" applyNumberFormat="1" applyFont="1" applyFill="1" applyBorder="1" applyAlignment="1">
      <alignment wrapText="1"/>
    </xf>
    <xf numFmtId="0" fontId="3" fillId="0" borderId="0" xfId="0" applyFont="1" applyFill="1" applyBorder="1" applyAlignment="1"/>
    <xf numFmtId="0" fontId="3" fillId="2" borderId="14" xfId="0" applyFont="1" applyFill="1" applyBorder="1"/>
    <xf numFmtId="0" fontId="3" fillId="2" borderId="15" xfId="0" applyFont="1" applyFill="1" applyBorder="1"/>
    <xf numFmtId="0" fontId="16" fillId="2" borderId="14" xfId="0" applyFont="1" applyFill="1" applyBorder="1" applyAlignment="1">
      <alignment horizontal="left" indent="1"/>
    </xf>
    <xf numFmtId="0" fontId="3" fillId="0" borderId="0" xfId="0" applyFont="1" applyFill="1" applyAlignment="1">
      <alignment vertical="top"/>
    </xf>
    <xf numFmtId="6" fontId="4" fillId="0" borderId="0" xfId="0" applyNumberFormat="1" applyFont="1" applyFill="1" applyAlignment="1">
      <alignment vertical="top"/>
    </xf>
    <xf numFmtId="0" fontId="4" fillId="0" borderId="0" xfId="0" applyFont="1" applyFill="1" applyAlignment="1">
      <alignment vertical="top"/>
    </xf>
    <xf numFmtId="0" fontId="3" fillId="2" borderId="15" xfId="0" applyFont="1" applyFill="1" applyBorder="1" applyAlignment="1">
      <alignment horizontal="right" indent="1"/>
    </xf>
    <xf numFmtId="0" fontId="17" fillId="2" borderId="16" xfId="0" applyFont="1" applyFill="1" applyBorder="1" applyAlignment="1">
      <alignment horizontal="left" vertical="top" indent="1"/>
    </xf>
    <xf numFmtId="0" fontId="18" fillId="2" borderId="14" xfId="0" applyFont="1" applyFill="1" applyBorder="1"/>
    <xf numFmtId="164" fontId="18" fillId="2" borderId="0" xfId="0" applyNumberFormat="1" applyFont="1" applyFill="1" applyBorder="1" applyAlignment="1">
      <alignment horizontal="right"/>
    </xf>
    <xf numFmtId="164" fontId="18" fillId="2" borderId="0" xfId="0" applyNumberFormat="1" applyFont="1" applyFill="1" applyBorder="1" applyAlignment="1">
      <alignment horizontal="center"/>
    </xf>
    <xf numFmtId="0" fontId="18" fillId="2" borderId="0" xfId="0" applyFont="1" applyFill="1" applyBorder="1"/>
    <xf numFmtId="0" fontId="20" fillId="2" borderId="14" xfId="0" applyFont="1" applyFill="1" applyBorder="1" applyAlignment="1">
      <alignment horizontal="left" indent="1"/>
    </xf>
    <xf numFmtId="0" fontId="18" fillId="2" borderId="14" xfId="0" applyFont="1" applyFill="1" applyBorder="1" applyAlignment="1">
      <alignment horizontal="left" indent="2"/>
    </xf>
    <xf numFmtId="0" fontId="19" fillId="2" borderId="14" xfId="0" applyFont="1" applyFill="1" applyBorder="1" applyAlignment="1">
      <alignment horizontal="left" indent="1"/>
    </xf>
    <xf numFmtId="0" fontId="19" fillId="0" borderId="0" xfId="0" applyFont="1"/>
    <xf numFmtId="0" fontId="18" fillId="0" borderId="0" xfId="0" applyFont="1"/>
    <xf numFmtId="0" fontId="18" fillId="0" borderId="0" xfId="0" applyFont="1" applyAlignment="1">
      <alignment horizontal="right"/>
    </xf>
    <xf numFmtId="0" fontId="19" fillId="2" borderId="16" xfId="0" applyFont="1" applyFill="1" applyBorder="1" applyAlignment="1">
      <alignment horizontal="left" vertical="top" indent="1"/>
    </xf>
    <xf numFmtId="0" fontId="18" fillId="2" borderId="14" xfId="0" applyFont="1" applyFill="1" applyBorder="1" applyAlignment="1">
      <alignment horizontal="left" indent="1"/>
    </xf>
    <xf numFmtId="6" fontId="18" fillId="2" borderId="0" xfId="1" applyNumberFormat="1" applyFont="1" applyFill="1" applyBorder="1"/>
    <xf numFmtId="0" fontId="18" fillId="2" borderId="16" xfId="0" applyFont="1" applyFill="1" applyBorder="1" applyAlignment="1">
      <alignment horizontal="left" vertical="top" indent="1"/>
    </xf>
    <xf numFmtId="164" fontId="3" fillId="2" borderId="0" xfId="0" applyNumberFormat="1" applyFont="1" applyFill="1" applyBorder="1" applyAlignment="1">
      <alignment horizontal="right" vertical="center"/>
    </xf>
    <xf numFmtId="0" fontId="3" fillId="0" borderId="0" xfId="0" applyFont="1" applyAlignment="1">
      <alignment vertical="top"/>
    </xf>
    <xf numFmtId="6" fontId="18" fillId="2" borderId="0" xfId="0" applyNumberFormat="1" applyFont="1" applyFill="1" applyBorder="1"/>
    <xf numFmtId="0" fontId="19" fillId="2" borderId="14" xfId="0" applyFont="1" applyFill="1" applyBorder="1"/>
    <xf numFmtId="0" fontId="18" fillId="2" borderId="14" xfId="0" applyFont="1" applyFill="1" applyBorder="1" applyAlignment="1">
      <alignment horizontal="left" vertical="top" indent="1"/>
    </xf>
    <xf numFmtId="164" fontId="18" fillId="2" borderId="0" xfId="0" applyNumberFormat="1" applyFont="1" applyFill="1" applyBorder="1" applyAlignment="1">
      <alignment horizontal="right" vertical="center"/>
    </xf>
    <xf numFmtId="164" fontId="18" fillId="2" borderId="0" xfId="0" applyNumberFormat="1" applyFont="1" applyFill="1" applyBorder="1"/>
    <xf numFmtId="0" fontId="21" fillId="2" borderId="14" xfId="0" applyFont="1" applyFill="1" applyBorder="1" applyAlignment="1">
      <alignment horizontal="left" indent="1"/>
    </xf>
    <xf numFmtId="0" fontId="19" fillId="2" borderId="16" xfId="0" applyFont="1" applyFill="1" applyBorder="1" applyAlignment="1">
      <alignment horizontal="left" vertical="top" wrapText="1" indent="1"/>
    </xf>
    <xf numFmtId="0" fontId="3" fillId="0" borderId="0" xfId="0" applyFont="1" applyAlignment="1">
      <alignment vertical="center"/>
    </xf>
    <xf numFmtId="0" fontId="8" fillId="0" borderId="0" xfId="0" applyFont="1" applyFill="1" applyBorder="1" applyAlignment="1">
      <alignment vertical="center"/>
    </xf>
    <xf numFmtId="0" fontId="9" fillId="0" borderId="0" xfId="0" applyFont="1" applyFill="1" applyBorder="1" applyAlignment="1">
      <alignment vertical="top"/>
    </xf>
    <xf numFmtId="0" fontId="18" fillId="2" borderId="14" xfId="0" applyFont="1" applyFill="1" applyBorder="1" applyAlignment="1">
      <alignment horizontal="left" vertical="top" wrapText="1" indent="2"/>
    </xf>
    <xf numFmtId="0" fontId="6" fillId="2" borderId="14" xfId="0" applyFont="1" applyFill="1" applyBorder="1" applyAlignment="1">
      <alignment vertical="center" wrapText="1"/>
    </xf>
    <xf numFmtId="0" fontId="6" fillId="2" borderId="0" xfId="0" applyFont="1" applyFill="1" applyBorder="1" applyAlignment="1">
      <alignment vertical="center" wrapText="1"/>
    </xf>
    <xf numFmtId="0" fontId="3" fillId="2" borderId="0" xfId="0" applyFont="1" applyFill="1" applyBorder="1"/>
    <xf numFmtId="0" fontId="18" fillId="2" borderId="0" xfId="0" applyFont="1" applyFill="1" applyBorder="1" applyAlignment="1">
      <alignment horizontal="center" vertical="center"/>
    </xf>
    <xf numFmtId="0" fontId="18" fillId="2" borderId="0" xfId="0" applyFont="1" applyFill="1" applyBorder="1" applyAlignment="1">
      <alignment horizontal="center"/>
    </xf>
    <xf numFmtId="169" fontId="18" fillId="2" borderId="0" xfId="0" applyNumberFormat="1" applyFont="1" applyFill="1" applyBorder="1" applyAlignment="1">
      <alignment horizontal="center"/>
    </xf>
    <xf numFmtId="0" fontId="18" fillId="2" borderId="0" xfId="0" applyFont="1" applyFill="1" applyBorder="1" applyAlignment="1">
      <alignment horizontal="right"/>
    </xf>
    <xf numFmtId="0" fontId="18" fillId="2" borderId="0" xfId="0" applyFont="1" applyFill="1" applyBorder="1" applyAlignment="1">
      <alignment horizontal="right" vertical="center"/>
    </xf>
    <xf numFmtId="0" fontId="18" fillId="0" borderId="0" xfId="0" applyFont="1" applyFill="1"/>
    <xf numFmtId="0" fontId="19" fillId="0" borderId="0" xfId="0" applyFont="1" applyFill="1" applyAlignment="1">
      <alignment horizontal="left"/>
    </xf>
    <xf numFmtId="6" fontId="18" fillId="0" borderId="0" xfId="0" applyNumberFormat="1" applyFont="1"/>
    <xf numFmtId="0" fontId="18" fillId="0" borderId="4" xfId="0" applyFont="1" applyBorder="1"/>
    <xf numFmtId="0" fontId="18" fillId="0" borderId="0" xfId="0" applyFont="1" applyBorder="1"/>
    <xf numFmtId="0" fontId="18" fillId="0" borderId="0" xfId="0" applyFont="1" applyFill="1" applyBorder="1"/>
    <xf numFmtId="6" fontId="18" fillId="0" borderId="0" xfId="0" applyNumberFormat="1" applyFont="1" applyBorder="1"/>
    <xf numFmtId="6" fontId="18" fillId="0" borderId="0" xfId="0" applyNumberFormat="1" applyFont="1" applyFill="1" applyBorder="1"/>
    <xf numFmtId="0" fontId="20" fillId="0" borderId="0" xfId="0" applyFont="1" applyFill="1"/>
    <xf numFmtId="0" fontId="19" fillId="0" borderId="3" xfId="0" applyFont="1" applyFill="1" applyBorder="1" applyAlignment="1">
      <alignment horizontal="center"/>
    </xf>
    <xf numFmtId="0" fontId="3" fillId="0" borderId="2" xfId="0" applyFont="1" applyFill="1" applyBorder="1"/>
    <xf numFmtId="38" fontId="3" fillId="0" borderId="0" xfId="0" applyNumberFormat="1" applyFont="1" applyFill="1" applyBorder="1"/>
    <xf numFmtId="0" fontId="19" fillId="0" borderId="7" xfId="0" applyFont="1" applyFill="1" applyBorder="1" applyAlignment="1">
      <alignment horizontal="left" indent="1"/>
    </xf>
    <xf numFmtId="0" fontId="18" fillId="0" borderId="7" xfId="0" applyFont="1" applyFill="1" applyBorder="1" applyAlignment="1">
      <alignment horizontal="left" indent="1"/>
    </xf>
    <xf numFmtId="6" fontId="18" fillId="0" borderId="2" xfId="0" applyNumberFormat="1" applyFont="1" applyFill="1" applyBorder="1"/>
    <xf numFmtId="37" fontId="9" fillId="0" borderId="8" xfId="0" applyNumberFormat="1" applyFont="1" applyBorder="1" applyAlignment="1">
      <alignment horizontal="right"/>
    </xf>
    <xf numFmtId="6" fontId="18" fillId="3" borderId="0" xfId="0" applyNumberFormat="1" applyFont="1" applyFill="1" applyBorder="1"/>
    <xf numFmtId="6" fontId="18" fillId="3" borderId="1" xfId="0" applyNumberFormat="1" applyFont="1" applyFill="1" applyBorder="1"/>
    <xf numFmtId="6" fontId="19" fillId="0" borderId="0" xfId="0" applyNumberFormat="1" applyFont="1" applyFill="1" applyBorder="1"/>
    <xf numFmtId="0" fontId="19" fillId="0" borderId="7" xfId="0" applyFont="1" applyFill="1" applyBorder="1" applyAlignment="1"/>
    <xf numFmtId="6" fontId="9" fillId="0" borderId="0" xfId="0" applyNumberFormat="1" applyFont="1" applyFill="1" applyBorder="1"/>
    <xf numFmtId="0" fontId="22" fillId="0" borderId="0" xfId="0" applyFont="1" applyFill="1" applyBorder="1"/>
    <xf numFmtId="0" fontId="18" fillId="0" borderId="7" xfId="0" applyFont="1" applyFill="1" applyBorder="1"/>
    <xf numFmtId="38" fontId="18" fillId="0" borderId="0" xfId="0" applyNumberFormat="1" applyFont="1" applyFill="1" applyBorder="1"/>
    <xf numFmtId="0" fontId="19" fillId="0" borderId="9" xfId="0" applyFont="1" applyFill="1" applyBorder="1" applyAlignment="1">
      <alignment horizontal="left" indent="1"/>
    </xf>
    <xf numFmtId="6" fontId="19" fillId="0" borderId="1" xfId="0" applyNumberFormat="1" applyFont="1" applyFill="1" applyBorder="1"/>
    <xf numFmtId="0" fontId="19" fillId="0" borderId="0" xfId="0" applyFont="1" applyFill="1"/>
    <xf numFmtId="0" fontId="18" fillId="0" borderId="0" xfId="0" applyFont="1" applyFill="1" applyAlignment="1">
      <alignment horizontal="right"/>
    </xf>
    <xf numFmtId="166" fontId="18" fillId="0" borderId="0" xfId="0" applyNumberFormat="1" applyFont="1" applyFill="1"/>
    <xf numFmtId="0" fontId="9" fillId="0" borderId="3" xfId="0" applyFont="1" applyFill="1" applyBorder="1" applyAlignment="1">
      <alignment horizontal="center"/>
    </xf>
    <xf numFmtId="0" fontId="3" fillId="0" borderId="4" xfId="0" applyFont="1" applyFill="1" applyBorder="1" applyAlignment="1">
      <alignment horizontal="right"/>
    </xf>
    <xf numFmtId="0" fontId="3" fillId="0" borderId="5" xfId="0" applyFont="1" applyFill="1" applyBorder="1" applyAlignment="1">
      <alignment horizontal="right"/>
    </xf>
    <xf numFmtId="6" fontId="18" fillId="0" borderId="1" xfId="0" applyNumberFormat="1" applyFont="1" applyBorder="1"/>
    <xf numFmtId="0" fontId="19" fillId="0" borderId="8" xfId="0" applyFont="1" applyBorder="1" applyAlignment="1">
      <alignment horizontal="right"/>
    </xf>
    <xf numFmtId="6" fontId="18" fillId="0" borderId="0" xfId="1" applyNumberFormat="1" applyFont="1" applyFill="1"/>
    <xf numFmtId="0" fontId="17" fillId="0" borderId="0" xfId="0" applyFont="1"/>
    <xf numFmtId="0" fontId="16" fillId="0" borderId="0" xfId="0" applyFont="1"/>
    <xf numFmtId="0" fontId="23" fillId="0" borderId="0" xfId="0" applyFont="1"/>
    <xf numFmtId="6" fontId="17" fillId="2" borderId="19" xfId="0" applyNumberFormat="1" applyFont="1" applyFill="1" applyBorder="1" applyAlignment="1">
      <alignment vertical="top"/>
    </xf>
    <xf numFmtId="6" fontId="16" fillId="2" borderId="0" xfId="1" applyNumberFormat="1" applyFont="1" applyFill="1" applyBorder="1"/>
    <xf numFmtId="0" fontId="16" fillId="2" borderId="0" xfId="0" applyFont="1" applyFill="1" applyBorder="1"/>
    <xf numFmtId="0" fontId="16" fillId="2" borderId="14" xfId="0" applyFont="1" applyFill="1" applyBorder="1"/>
    <xf numFmtId="164" fontId="16" fillId="2" borderId="0" xfId="0" applyNumberFormat="1" applyFont="1" applyFill="1" applyBorder="1" applyAlignment="1">
      <alignment horizontal="right"/>
    </xf>
    <xf numFmtId="0" fontId="16" fillId="2" borderId="0" xfId="0" applyFont="1" applyFill="1" applyBorder="1" applyAlignment="1">
      <alignment horizontal="right"/>
    </xf>
    <xf numFmtId="0" fontId="17" fillId="2" borderId="14" xfId="0" applyFont="1" applyFill="1" applyBorder="1" applyAlignment="1">
      <alignment horizontal="left" indent="1"/>
    </xf>
    <xf numFmtId="0" fontId="17" fillId="2" borderId="14" xfId="0" applyFont="1" applyFill="1" applyBorder="1" applyAlignment="1">
      <alignment horizontal="left" indent="2"/>
    </xf>
    <xf numFmtId="0" fontId="16" fillId="2" borderId="0" xfId="0" applyFont="1" applyFill="1" applyBorder="1" applyAlignment="1">
      <alignment horizontal="left" indent="1"/>
    </xf>
    <xf numFmtId="0" fontId="16" fillId="2" borderId="19" xfId="0" applyFont="1" applyFill="1" applyBorder="1" applyAlignment="1">
      <alignment vertical="top"/>
    </xf>
    <xf numFmtId="0" fontId="23" fillId="2" borderId="14" xfId="0" applyFont="1" applyFill="1" applyBorder="1" applyAlignment="1">
      <alignment horizontal="left" indent="1"/>
    </xf>
    <xf numFmtId="0" fontId="16" fillId="2" borderId="15" xfId="0" applyFont="1" applyFill="1" applyBorder="1"/>
    <xf numFmtId="0" fontId="17" fillId="2" borderId="14" xfId="0" applyFont="1" applyFill="1" applyBorder="1"/>
    <xf numFmtId="170" fontId="16" fillId="2" borderId="0" xfId="0" applyNumberFormat="1" applyFont="1" applyFill="1" applyBorder="1"/>
    <xf numFmtId="0" fontId="16" fillId="2" borderId="17" xfId="0" applyFont="1" applyFill="1" applyBorder="1" applyAlignment="1">
      <alignment vertical="top"/>
    </xf>
    <xf numFmtId="0" fontId="3" fillId="2" borderId="0" xfId="0" applyFont="1" applyFill="1" applyAlignment="1">
      <alignment vertical="top"/>
    </xf>
    <xf numFmtId="0" fontId="16" fillId="0" borderId="0" xfId="0" applyFont="1" applyAlignment="1">
      <alignment horizontal="right"/>
    </xf>
    <xf numFmtId="38" fontId="18" fillId="2" borderId="0" xfId="1" applyNumberFormat="1" applyFont="1" applyFill="1" applyBorder="1"/>
    <xf numFmtId="38" fontId="16" fillId="2" borderId="0" xfId="1" applyNumberFormat="1" applyFont="1" applyFill="1" applyBorder="1"/>
    <xf numFmtId="164" fontId="16" fillId="2" borderId="0" xfId="0" applyNumberFormat="1" applyFont="1" applyFill="1" applyBorder="1" applyAlignment="1">
      <alignment horizontal="center"/>
    </xf>
    <xf numFmtId="165" fontId="16" fillId="2" borderId="0" xfId="1" applyNumberFormat="1" applyFont="1" applyFill="1" applyBorder="1"/>
    <xf numFmtId="164" fontId="16" fillId="2" borderId="0" xfId="0" applyNumberFormat="1" applyFont="1" applyFill="1" applyBorder="1" applyAlignment="1">
      <alignment horizontal="right" vertical="center"/>
    </xf>
    <xf numFmtId="38" fontId="16" fillId="2" borderId="20" xfId="1" applyNumberFormat="1" applyFont="1" applyFill="1" applyBorder="1"/>
    <xf numFmtId="0" fontId="16" fillId="2" borderId="16" xfId="0" applyFont="1" applyFill="1" applyBorder="1" applyAlignment="1">
      <alignment horizontal="left" vertical="top" indent="1"/>
    </xf>
    <xf numFmtId="38" fontId="18" fillId="2" borderId="1" xfId="1" applyNumberFormat="1" applyFont="1" applyFill="1" applyBorder="1"/>
    <xf numFmtId="38" fontId="16" fillId="2" borderId="1" xfId="1" applyNumberFormat="1" applyFont="1" applyFill="1" applyBorder="1"/>
    <xf numFmtId="38" fontId="3" fillId="2" borderId="0" xfId="0" applyNumberFormat="1" applyFont="1" applyFill="1" applyBorder="1" applyAlignment="1">
      <alignment horizontal="right" vertical="center"/>
    </xf>
    <xf numFmtId="38" fontId="18" fillId="2" borderId="1" xfId="0" applyNumberFormat="1" applyFont="1" applyFill="1" applyBorder="1"/>
    <xf numFmtId="38" fontId="18" fillId="2" borderId="0" xfId="0" applyNumberFormat="1" applyFont="1" applyFill="1" applyBorder="1"/>
    <xf numFmtId="38" fontId="18" fillId="2" borderId="0" xfId="1" applyNumberFormat="1" applyFont="1" applyFill="1" applyBorder="1" applyAlignment="1">
      <alignment vertical="top"/>
    </xf>
    <xf numFmtId="0" fontId="18" fillId="2" borderId="16" xfId="0" applyFont="1" applyFill="1" applyBorder="1" applyAlignment="1">
      <alignment horizontal="left" vertical="top" wrapText="1" indent="1"/>
    </xf>
    <xf numFmtId="164" fontId="18" fillId="2" borderId="0" xfId="0" applyNumberFormat="1" applyFont="1" applyFill="1" applyBorder="1" applyAlignment="1">
      <alignment horizontal="right" indent="1"/>
    </xf>
    <xf numFmtId="165" fontId="3" fillId="0" borderId="0" xfId="0" applyNumberFormat="1" applyFont="1" applyBorder="1"/>
    <xf numFmtId="165" fontId="16" fillId="2" borderId="0" xfId="1" applyNumberFormat="1" applyFont="1" applyFill="1" applyBorder="1" applyAlignment="1">
      <alignment horizontal="right"/>
    </xf>
    <xf numFmtId="0" fontId="16" fillId="2" borderId="0" xfId="0" applyFont="1" applyFill="1" applyBorder="1" applyAlignment="1"/>
    <xf numFmtId="164" fontId="18" fillId="2" borderId="0" xfId="0" applyNumberFormat="1" applyFont="1" applyFill="1" applyBorder="1" applyAlignment="1"/>
    <xf numFmtId="164" fontId="18" fillId="2" borderId="0" xfId="0" applyNumberFormat="1" applyFont="1" applyFill="1" applyBorder="1" applyAlignment="1">
      <alignment vertical="center"/>
    </xf>
    <xf numFmtId="0" fontId="18" fillId="2" borderId="0" xfId="0" applyFont="1" applyFill="1" applyBorder="1" applyAlignment="1"/>
    <xf numFmtId="38" fontId="18" fillId="2" borderId="0" xfId="1" applyNumberFormat="1" applyFont="1" applyFill="1" applyBorder="1" applyAlignment="1"/>
    <xf numFmtId="38" fontId="16" fillId="2" borderId="0" xfId="1" applyNumberFormat="1" applyFont="1" applyFill="1" applyBorder="1" applyAlignment="1"/>
    <xf numFmtId="38" fontId="16" fillId="2" borderId="0" xfId="1" applyNumberFormat="1" applyFont="1" applyFill="1" applyBorder="1" applyAlignment="1">
      <alignment horizontal="right"/>
    </xf>
    <xf numFmtId="38" fontId="16" fillId="2" borderId="0" xfId="1" applyNumberFormat="1" applyFont="1" applyFill="1" applyBorder="1" applyAlignment="1">
      <alignment vertical="top"/>
    </xf>
    <xf numFmtId="38" fontId="16" fillId="2" borderId="20" xfId="1" applyNumberFormat="1" applyFont="1" applyFill="1" applyBorder="1" applyAlignment="1"/>
    <xf numFmtId="38" fontId="16" fillId="2" borderId="1" xfId="1" applyNumberFormat="1" applyFont="1" applyFill="1" applyBorder="1" applyAlignment="1"/>
    <xf numFmtId="38" fontId="18" fillId="2" borderId="1" xfId="0" applyNumberFormat="1" applyFont="1" applyFill="1" applyBorder="1" applyAlignment="1"/>
    <xf numFmtId="38" fontId="18" fillId="2" borderId="0" xfId="0" applyNumberFormat="1" applyFont="1" applyFill="1" applyBorder="1" applyAlignment="1"/>
    <xf numFmtId="38" fontId="18" fillId="2" borderId="1" xfId="1" applyNumberFormat="1" applyFont="1" applyFill="1" applyBorder="1" applyAlignment="1"/>
    <xf numFmtId="0" fontId="3" fillId="2" borderId="17" xfId="0" applyFont="1" applyFill="1" applyBorder="1"/>
    <xf numFmtId="0" fontId="3" fillId="2" borderId="17" xfId="0" applyFont="1" applyFill="1" applyBorder="1" applyAlignment="1">
      <alignment vertical="top"/>
    </xf>
    <xf numFmtId="168" fontId="3" fillId="0" borderId="0" xfId="0" applyNumberFormat="1" applyFont="1" applyAlignment="1">
      <alignment vertical="top"/>
    </xf>
    <xf numFmtId="0" fontId="19" fillId="2" borderId="14" xfId="0" applyFont="1" applyFill="1" applyBorder="1" applyAlignment="1">
      <alignment horizontal="left" vertical="top" indent="1"/>
    </xf>
    <xf numFmtId="0" fontId="6" fillId="2" borderId="14"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16" fillId="2" borderId="17" xfId="0" applyFont="1" applyFill="1" applyBorder="1"/>
    <xf numFmtId="0" fontId="8" fillId="2" borderId="14" xfId="0" applyFont="1" applyFill="1" applyBorder="1" applyAlignment="1">
      <alignment horizontal="center" vertical="center" wrapText="1"/>
    </xf>
    <xf numFmtId="0" fontId="8" fillId="2" borderId="0" xfId="0" applyFont="1" applyFill="1" applyBorder="1" applyAlignment="1">
      <alignment horizontal="center" vertical="center" wrapText="1"/>
    </xf>
    <xf numFmtId="38" fontId="16" fillId="2" borderId="0" xfId="0" applyNumberFormat="1" applyFont="1" applyFill="1" applyBorder="1"/>
    <xf numFmtId="38" fontId="16" fillId="2" borderId="0" xfId="0" applyNumberFormat="1" applyFont="1" applyFill="1" applyBorder="1" applyAlignment="1"/>
    <xf numFmtId="38" fontId="16" fillId="2" borderId="1" xfId="0" applyNumberFormat="1" applyFont="1" applyFill="1" applyBorder="1" applyAlignment="1"/>
    <xf numFmtId="38" fontId="16" fillId="2" borderId="0" xfId="0" applyNumberFormat="1" applyFont="1" applyFill="1" applyBorder="1" applyAlignment="1">
      <alignment horizontal="right"/>
    </xf>
    <xf numFmtId="38" fontId="16" fillId="0" borderId="4" xfId="1" applyNumberFormat="1" applyFont="1" applyFill="1" applyBorder="1"/>
    <xf numFmtId="38" fontId="16" fillId="0" borderId="6" xfId="1" applyNumberFormat="1" applyFont="1" applyFill="1" applyBorder="1"/>
    <xf numFmtId="38" fontId="16" fillId="0" borderId="0" xfId="1" applyNumberFormat="1" applyFont="1" applyFill="1" applyBorder="1"/>
    <xf numFmtId="38" fontId="16" fillId="0" borderId="8" xfId="1" applyNumberFormat="1" applyFont="1" applyFill="1" applyBorder="1"/>
    <xf numFmtId="38" fontId="16" fillId="0" borderId="1" xfId="1" applyNumberFormat="1" applyFont="1" applyFill="1" applyBorder="1"/>
    <xf numFmtId="38" fontId="16" fillId="0" borderId="11" xfId="1" applyNumberFormat="1" applyFont="1" applyFill="1" applyBorder="1"/>
    <xf numFmtId="38" fontId="16" fillId="2" borderId="1" xfId="1" applyNumberFormat="1" applyFont="1" applyFill="1" applyBorder="1" applyAlignment="1">
      <alignment horizontal="right"/>
    </xf>
    <xf numFmtId="0" fontId="16" fillId="2" borderId="0" xfId="0" applyFont="1" applyFill="1"/>
    <xf numFmtId="10" fontId="16" fillId="2" borderId="0" xfId="0" applyNumberFormat="1" applyFont="1" applyFill="1" applyBorder="1" applyAlignment="1"/>
    <xf numFmtId="6" fontId="16" fillId="2" borderId="0" xfId="0" applyNumberFormat="1" applyFont="1" applyFill="1" applyBorder="1" applyAlignment="1"/>
    <xf numFmtId="0" fontId="26" fillId="2" borderId="14" xfId="0" applyFont="1" applyFill="1" applyBorder="1" applyAlignment="1">
      <alignment horizontal="left" indent="1"/>
    </xf>
    <xf numFmtId="9" fontId="16" fillId="2" borderId="1" xfId="0" applyNumberFormat="1" applyFont="1" applyFill="1" applyBorder="1" applyAlignment="1"/>
    <xf numFmtId="0" fontId="17" fillId="2" borderId="0" xfId="0" applyFont="1" applyFill="1" applyBorder="1" applyAlignment="1">
      <alignment horizontal="left" indent="1"/>
    </xf>
    <xf numFmtId="0" fontId="26" fillId="2" borderId="0" xfId="0" applyFont="1" applyFill="1" applyBorder="1" applyAlignment="1">
      <alignment horizontal="left" indent="1"/>
    </xf>
    <xf numFmtId="0" fontId="17" fillId="2" borderId="0" xfId="0" applyFont="1" applyFill="1" applyBorder="1" applyAlignment="1">
      <alignment horizontal="left" indent="2"/>
    </xf>
    <xf numFmtId="0" fontId="17" fillId="2" borderId="19" xfId="0" applyFont="1" applyFill="1" applyBorder="1" applyAlignment="1">
      <alignment horizontal="left" vertical="top" indent="1"/>
    </xf>
    <xf numFmtId="0" fontId="16" fillId="0" borderId="0" xfId="0" applyFont="1" applyFill="1" applyBorder="1"/>
    <xf numFmtId="170" fontId="16" fillId="2" borderId="0" xfId="0" applyNumberFormat="1" applyFont="1" applyFill="1" applyBorder="1" applyAlignment="1"/>
    <xf numFmtId="6" fontId="16" fillId="2" borderId="0" xfId="1" applyNumberFormat="1" applyFont="1" applyFill="1" applyBorder="1" applyAlignment="1"/>
    <xf numFmtId="0" fontId="26" fillId="2" borderId="14" xfId="0" applyFont="1" applyFill="1" applyBorder="1" applyAlignment="1">
      <alignment horizontal="left" vertical="center" indent="1"/>
    </xf>
    <xf numFmtId="37" fontId="16" fillId="2" borderId="15" xfId="0" applyNumberFormat="1" applyFont="1" applyFill="1" applyBorder="1" applyAlignment="1">
      <alignment horizontal="right" indent="1"/>
    </xf>
    <xf numFmtId="7" fontId="16" fillId="2" borderId="15" xfId="0" applyNumberFormat="1" applyFont="1" applyFill="1" applyBorder="1" applyAlignment="1">
      <alignment horizontal="right" indent="1"/>
    </xf>
    <xf numFmtId="38" fontId="16" fillId="2" borderId="1" xfId="0" applyNumberFormat="1" applyFont="1" applyFill="1" applyBorder="1"/>
    <xf numFmtId="0" fontId="16" fillId="0" borderId="14" xfId="0" applyFont="1" applyBorder="1" applyAlignment="1">
      <alignment horizontal="right"/>
    </xf>
    <xf numFmtId="6" fontId="16" fillId="2" borderId="0" xfId="0" applyNumberFormat="1" applyFont="1" applyFill="1" applyBorder="1" applyAlignment="1">
      <alignment horizontal="left"/>
    </xf>
    <xf numFmtId="0" fontId="16" fillId="2" borderId="16" xfId="0" applyFont="1" applyFill="1" applyBorder="1" applyAlignment="1">
      <alignment horizontal="right" vertical="top"/>
    </xf>
    <xf numFmtId="9" fontId="16" fillId="2" borderId="19" xfId="0" applyNumberFormat="1" applyFont="1" applyFill="1" applyBorder="1" applyAlignment="1">
      <alignment horizontal="left" vertical="top"/>
    </xf>
    <xf numFmtId="0" fontId="16" fillId="0" borderId="0" xfId="0" applyFont="1" applyAlignment="1">
      <alignment horizontal="left" indent="1"/>
    </xf>
    <xf numFmtId="0" fontId="16" fillId="0" borderId="0" xfId="0" applyFont="1" applyAlignment="1">
      <alignment horizontal="center"/>
    </xf>
    <xf numFmtId="167" fontId="13" fillId="0" borderId="0" xfId="0" applyNumberFormat="1" applyFont="1" applyAlignment="1">
      <alignment horizontal="center"/>
    </xf>
    <xf numFmtId="167" fontId="3" fillId="0" borderId="0" xfId="0" applyNumberFormat="1" applyFont="1" applyAlignment="1">
      <alignment horizontal="center"/>
    </xf>
    <xf numFmtId="173" fontId="13" fillId="0" borderId="0" xfId="0" applyNumberFormat="1" applyFont="1" applyAlignment="1">
      <alignment horizontal="center"/>
    </xf>
    <xf numFmtId="0" fontId="16" fillId="0" borderId="0" xfId="0" applyFont="1" applyAlignment="1">
      <alignment horizontal="left"/>
    </xf>
    <xf numFmtId="6" fontId="13" fillId="2" borderId="0" xfId="0" applyNumberFormat="1" applyFont="1" applyFill="1" applyBorder="1" applyAlignment="1">
      <alignment horizontal="right"/>
    </xf>
    <xf numFmtId="164" fontId="18" fillId="0" borderId="0" xfId="0" applyNumberFormat="1" applyFont="1" applyFill="1" applyBorder="1" applyAlignment="1">
      <alignment horizontal="right"/>
    </xf>
    <xf numFmtId="0" fontId="23" fillId="0" borderId="0" xfId="0" applyFont="1" applyFill="1"/>
    <xf numFmtId="5" fontId="18" fillId="2" borderId="17" xfId="0" applyNumberFormat="1" applyFont="1" applyFill="1" applyBorder="1" applyAlignment="1">
      <alignment horizontal="right" vertical="top" indent="1"/>
    </xf>
    <xf numFmtId="0" fontId="19" fillId="0" borderId="0" xfId="0" applyFont="1" applyFill="1" applyBorder="1" applyAlignment="1">
      <alignment horizontal="left" indent="1"/>
    </xf>
    <xf numFmtId="164" fontId="18" fillId="2" borderId="15" xfId="0" applyNumberFormat="1" applyFont="1" applyFill="1" applyBorder="1" applyAlignment="1">
      <alignment horizontal="right" indent="1"/>
    </xf>
    <xf numFmtId="0" fontId="18" fillId="2" borderId="15" xfId="0" applyFont="1" applyFill="1" applyBorder="1" applyAlignment="1">
      <alignment horizontal="right" indent="1"/>
    </xf>
    <xf numFmtId="6" fontId="18" fillId="2" borderId="15" xfId="1" applyNumberFormat="1" applyFont="1" applyFill="1" applyBorder="1" applyAlignment="1">
      <alignment horizontal="right" indent="1"/>
    </xf>
    <xf numFmtId="6" fontId="18" fillId="2" borderId="15" xfId="0" applyNumberFormat="1" applyFont="1" applyFill="1" applyBorder="1" applyAlignment="1">
      <alignment horizontal="right" indent="1"/>
    </xf>
    <xf numFmtId="38" fontId="18" fillId="2" borderId="15" xfId="0" applyNumberFormat="1" applyFont="1" applyFill="1" applyBorder="1" applyAlignment="1">
      <alignment horizontal="right" indent="1"/>
    </xf>
    <xf numFmtId="0" fontId="3" fillId="0" borderId="3" xfId="0" applyFont="1" applyBorder="1"/>
    <xf numFmtId="0" fontId="28" fillId="0" borderId="0" xfId="0" applyFont="1" applyAlignment="1">
      <alignment horizontal="right"/>
    </xf>
    <xf numFmtId="0" fontId="28" fillId="0" borderId="0" xfId="0" applyFont="1"/>
    <xf numFmtId="38" fontId="28" fillId="0" borderId="0" xfId="0" applyNumberFormat="1" applyFont="1"/>
    <xf numFmtId="38" fontId="27" fillId="0" borderId="0" xfId="0" applyNumberFormat="1" applyFont="1"/>
    <xf numFmtId="6" fontId="17" fillId="0" borderId="0" xfId="0" applyNumberFormat="1" applyFont="1"/>
    <xf numFmtId="6" fontId="30" fillId="0" borderId="0" xfId="0" applyNumberFormat="1" applyFont="1" applyBorder="1"/>
    <xf numFmtId="6" fontId="28" fillId="0" borderId="1" xfId="0" applyNumberFormat="1" applyFont="1" applyBorder="1"/>
    <xf numFmtId="0" fontId="8" fillId="2" borderId="15" xfId="0" applyFont="1" applyFill="1" applyBorder="1" applyAlignment="1">
      <alignment horizontal="center" vertical="center" wrapText="1"/>
    </xf>
    <xf numFmtId="6" fontId="28" fillId="0" borderId="0" xfId="0" applyNumberFormat="1" applyFont="1"/>
    <xf numFmtId="0" fontId="20" fillId="0" borderId="7" xfId="0" applyFont="1" applyFill="1" applyBorder="1" applyAlignment="1">
      <alignment horizontal="left" indent="1"/>
    </xf>
    <xf numFmtId="6" fontId="10" fillId="0" borderId="0" xfId="0" applyNumberFormat="1" applyFont="1" applyBorder="1"/>
    <xf numFmtId="0" fontId="18" fillId="0" borderId="9" xfId="0" applyFont="1" applyFill="1" applyBorder="1" applyAlignment="1">
      <alignment horizontal="left" indent="1"/>
    </xf>
    <xf numFmtId="6" fontId="16" fillId="0" borderId="1" xfId="0" applyNumberFormat="1" applyFont="1" applyBorder="1"/>
    <xf numFmtId="174" fontId="13" fillId="0" borderId="0" xfId="0" applyNumberFormat="1" applyFont="1"/>
    <xf numFmtId="6" fontId="28" fillId="0" borderId="0" xfId="0" applyNumberFormat="1" applyFont="1" applyBorder="1"/>
    <xf numFmtId="6" fontId="28" fillId="0" borderId="11" xfId="0" applyNumberFormat="1" applyFont="1" applyBorder="1"/>
    <xf numFmtId="170" fontId="18" fillId="2" borderId="0" xfId="0" applyNumberFormat="1" applyFont="1" applyFill="1" applyBorder="1" applyAlignment="1">
      <alignment horizontal="right"/>
    </xf>
    <xf numFmtId="170" fontId="18" fillId="2" borderId="15" xfId="0" applyNumberFormat="1" applyFont="1" applyFill="1" applyBorder="1" applyAlignment="1">
      <alignment horizontal="right" indent="1"/>
    </xf>
    <xf numFmtId="0" fontId="20" fillId="0" borderId="3" xfId="0" applyFont="1" applyFill="1" applyBorder="1" applyAlignment="1">
      <alignment horizontal="left" indent="1"/>
    </xf>
    <xf numFmtId="6" fontId="20" fillId="0" borderId="4" xfId="0" applyNumberFormat="1" applyFont="1" applyFill="1" applyBorder="1"/>
    <xf numFmtId="6" fontId="20" fillId="0" borderId="6" xfId="0" applyNumberFormat="1" applyFont="1" applyFill="1" applyBorder="1"/>
    <xf numFmtId="6" fontId="10" fillId="0" borderId="8" xfId="0" applyNumberFormat="1" applyFont="1" applyBorder="1"/>
    <xf numFmtId="6" fontId="16" fillId="0" borderId="11" xfId="0" applyNumberFormat="1" applyFont="1" applyBorder="1"/>
    <xf numFmtId="6" fontId="16" fillId="0" borderId="0" xfId="1" applyNumberFormat="1" applyFont="1" applyFill="1"/>
    <xf numFmtId="170" fontId="18" fillId="2" borderId="0" xfId="0" applyNumberFormat="1" applyFont="1" applyFill="1" applyBorder="1" applyAlignment="1"/>
    <xf numFmtId="170" fontId="18" fillId="0" borderId="0" xfId="0" applyNumberFormat="1" applyFont="1" applyFill="1" applyBorder="1" applyAlignment="1">
      <alignment horizontal="right"/>
    </xf>
    <xf numFmtId="170" fontId="18" fillId="0" borderId="0" xfId="0" applyNumberFormat="1" applyFont="1" applyFill="1" applyBorder="1" applyAlignment="1"/>
    <xf numFmtId="0" fontId="18" fillId="0" borderId="0" xfId="0" applyFont="1" applyFill="1" applyBorder="1" applyAlignment="1">
      <alignment horizontal="left" indent="1"/>
    </xf>
    <xf numFmtId="0" fontId="20" fillId="0" borderId="0" xfId="0" applyFont="1" applyFill="1" applyBorder="1" applyAlignment="1">
      <alignment horizontal="left" indent="1"/>
    </xf>
    <xf numFmtId="0" fontId="18" fillId="0" borderId="1" xfId="0" applyFont="1" applyFill="1" applyBorder="1" applyAlignment="1">
      <alignment horizontal="left" indent="1"/>
    </xf>
    <xf numFmtId="38" fontId="28" fillId="0" borderId="0" xfId="0" applyNumberFormat="1" applyFont="1" applyBorder="1"/>
    <xf numFmtId="38" fontId="28" fillId="0" borderId="8" xfId="0" applyNumberFormat="1" applyFont="1" applyBorder="1"/>
    <xf numFmtId="175" fontId="19" fillId="0" borderId="0" xfId="0" applyNumberFormat="1" applyFont="1" applyBorder="1" applyAlignment="1">
      <alignment horizontal="right"/>
    </xf>
    <xf numFmtId="0" fontId="19" fillId="0" borderId="1" xfId="0" applyFont="1" applyFill="1" applyBorder="1" applyAlignment="1">
      <alignment horizontal="left" indent="1"/>
    </xf>
    <xf numFmtId="0" fontId="20" fillId="0" borderId="4" xfId="0" applyFont="1" applyFill="1" applyBorder="1" applyAlignment="1">
      <alignment horizontal="left" indent="1"/>
    </xf>
    <xf numFmtId="170" fontId="16" fillId="0" borderId="0" xfId="0" applyNumberFormat="1" applyFont="1" applyFill="1" applyBorder="1" applyAlignment="1">
      <alignment horizontal="right"/>
    </xf>
    <xf numFmtId="170" fontId="16" fillId="0" borderId="24" xfId="0" applyNumberFormat="1" applyFont="1" applyFill="1" applyBorder="1" applyAlignment="1">
      <alignment horizontal="right"/>
    </xf>
    <xf numFmtId="6" fontId="19" fillId="0" borderId="1" xfId="0" applyNumberFormat="1" applyFont="1" applyBorder="1"/>
    <xf numFmtId="0" fontId="18" fillId="5" borderId="0" xfId="0" applyFont="1" applyFill="1" applyBorder="1" applyAlignment="1">
      <alignment horizontal="center"/>
    </xf>
    <xf numFmtId="6" fontId="18" fillId="5" borderId="0" xfId="0" applyNumberFormat="1" applyFont="1" applyFill="1" applyBorder="1" applyAlignment="1">
      <alignment horizontal="center"/>
    </xf>
    <xf numFmtId="6" fontId="19" fillId="5" borderId="0" xfId="0" applyNumberFormat="1" applyFont="1" applyFill="1" applyBorder="1" applyAlignment="1">
      <alignment horizontal="center"/>
    </xf>
    <xf numFmtId="0" fontId="19" fillId="0" borderId="0" xfId="0" applyFont="1" applyFill="1" applyAlignment="1">
      <alignment horizontal="center"/>
    </xf>
    <xf numFmtId="6" fontId="16" fillId="2" borderId="0" xfId="0" applyNumberFormat="1" applyFont="1" applyFill="1" applyBorder="1"/>
    <xf numFmtId="0" fontId="16" fillId="2" borderId="0" xfId="0" applyFont="1" applyFill="1" applyBorder="1" applyAlignment="1">
      <alignment horizontal="center"/>
    </xf>
    <xf numFmtId="6" fontId="18" fillId="5" borderId="1" xfId="0" applyNumberFormat="1" applyFont="1" applyFill="1" applyBorder="1" applyAlignment="1">
      <alignment horizontal="center"/>
    </xf>
    <xf numFmtId="6" fontId="16" fillId="5" borderId="0" xfId="0" applyNumberFormat="1" applyFont="1" applyFill="1" applyBorder="1" applyAlignment="1">
      <alignment horizontal="left" indent="1"/>
    </xf>
    <xf numFmtId="6" fontId="16" fillId="2" borderId="15" xfId="1" applyNumberFormat="1" applyFont="1" applyFill="1" applyBorder="1" applyAlignment="1">
      <alignment horizontal="right" indent="1"/>
    </xf>
    <xf numFmtId="0" fontId="16" fillId="5" borderId="0" xfId="0" applyFont="1" applyFill="1" applyBorder="1"/>
    <xf numFmtId="6" fontId="16" fillId="2" borderId="15" xfId="0" applyNumberFormat="1" applyFont="1" applyFill="1" applyBorder="1" applyAlignment="1">
      <alignment horizontal="right" indent="1"/>
    </xf>
    <xf numFmtId="0" fontId="16" fillId="5" borderId="0" xfId="0" applyFont="1" applyFill="1" applyBorder="1" applyAlignment="1">
      <alignment horizontal="left" indent="1"/>
    </xf>
    <xf numFmtId="6" fontId="16" fillId="5" borderId="0" xfId="0" applyNumberFormat="1" applyFont="1" applyFill="1" applyBorder="1" applyAlignment="1">
      <alignment horizontal="center"/>
    </xf>
    <xf numFmtId="38" fontId="16" fillId="2" borderId="15" xfId="1" applyNumberFormat="1" applyFont="1" applyFill="1" applyBorder="1" applyAlignment="1">
      <alignment horizontal="right" indent="1"/>
    </xf>
    <xf numFmtId="0" fontId="16" fillId="2" borderId="14" xfId="0" applyFont="1" applyFill="1" applyBorder="1" applyAlignment="1">
      <alignment horizontal="left" vertical="top" indent="1"/>
    </xf>
    <xf numFmtId="38" fontId="16" fillId="2" borderId="15" xfId="0" applyNumberFormat="1" applyFont="1" applyFill="1" applyBorder="1" applyAlignment="1">
      <alignment horizontal="right" indent="1"/>
    </xf>
    <xf numFmtId="6" fontId="16" fillId="5" borderId="19" xfId="0" applyNumberFormat="1" applyFont="1" applyFill="1" applyBorder="1" applyAlignment="1">
      <alignment horizontal="center" vertical="top"/>
    </xf>
    <xf numFmtId="0" fontId="17" fillId="2" borderId="14" xfId="0" applyFont="1" applyFill="1" applyBorder="1" applyAlignment="1">
      <alignment vertical="center" wrapText="1"/>
    </xf>
    <xf numFmtId="0" fontId="16" fillId="2" borderId="14" xfId="0" applyFont="1" applyFill="1" applyBorder="1" applyAlignment="1">
      <alignment horizontal="left" vertical="top" wrapText="1" indent="2"/>
    </xf>
    <xf numFmtId="6" fontId="16" fillId="2" borderId="0" xfId="0" applyNumberFormat="1" applyFont="1" applyFill="1" applyBorder="1" applyAlignment="1">
      <alignment horizontal="right"/>
    </xf>
    <xf numFmtId="169" fontId="16" fillId="2" borderId="0" xfId="0" applyNumberFormat="1" applyFont="1" applyFill="1" applyBorder="1" applyAlignment="1">
      <alignment horizontal="right"/>
    </xf>
    <xf numFmtId="0" fontId="16" fillId="2" borderId="14" xfId="0" applyFont="1" applyFill="1" applyBorder="1" applyAlignment="1">
      <alignment horizontal="left" vertical="top" wrapText="1" indent="3"/>
    </xf>
    <xf numFmtId="169" fontId="16" fillId="2" borderId="0" xfId="0" applyNumberFormat="1" applyFont="1" applyFill="1" applyBorder="1"/>
    <xf numFmtId="38" fontId="16" fillId="2" borderId="0" xfId="0" applyNumberFormat="1" applyFont="1" applyFill="1" applyBorder="1" applyAlignment="1">
      <alignment horizontal="right" vertical="center"/>
    </xf>
    <xf numFmtId="38" fontId="16" fillId="2" borderId="1" xfId="0" applyNumberFormat="1" applyFont="1" applyFill="1" applyBorder="1" applyAlignment="1">
      <alignment horizontal="right"/>
    </xf>
    <xf numFmtId="0" fontId="6" fillId="2" borderId="18" xfId="0" applyFont="1" applyFill="1" applyBorder="1" applyAlignment="1">
      <alignment horizontal="center" vertical="center" wrapText="1"/>
    </xf>
    <xf numFmtId="38" fontId="18" fillId="0" borderId="2" xfId="0" applyNumberFormat="1" applyFont="1" applyFill="1" applyBorder="1"/>
    <xf numFmtId="38" fontId="18" fillId="0" borderId="1" xfId="0" applyNumberFormat="1" applyFont="1" applyFill="1" applyBorder="1"/>
    <xf numFmtId="38" fontId="18" fillId="0" borderId="10" xfId="0" applyNumberFormat="1" applyFont="1" applyFill="1" applyBorder="1"/>
    <xf numFmtId="38" fontId="18" fillId="0" borderId="0" xfId="0" applyNumberFormat="1" applyFont="1" applyFill="1"/>
    <xf numFmtId="38" fontId="19" fillId="0" borderId="0" xfId="0" applyNumberFormat="1" applyFont="1" applyFill="1" applyAlignment="1">
      <alignment horizontal="center"/>
    </xf>
    <xf numFmtId="38" fontId="18" fillId="3" borderId="0" xfId="0" applyNumberFormat="1" applyFont="1" applyFill="1" applyBorder="1"/>
    <xf numFmtId="0" fontId="16" fillId="0" borderId="3" xfId="0" applyFont="1" applyBorder="1" applyAlignment="1">
      <alignment horizontal="left" indent="1"/>
    </xf>
    <xf numFmtId="0" fontId="16" fillId="0" borderId="7" xfId="0" applyFont="1" applyBorder="1" applyAlignment="1">
      <alignment horizontal="left" indent="1"/>
    </xf>
    <xf numFmtId="0" fontId="16" fillId="0" borderId="9" xfId="0" applyFont="1" applyBorder="1" applyAlignment="1">
      <alignment horizontal="left" indent="1"/>
    </xf>
    <xf numFmtId="170" fontId="16" fillId="0" borderId="1" xfId="0" applyNumberFormat="1" applyFont="1" applyFill="1" applyBorder="1" applyAlignment="1">
      <alignment horizontal="right"/>
    </xf>
    <xf numFmtId="170" fontId="16" fillId="0" borderId="26" xfId="0" applyNumberFormat="1" applyFont="1" applyFill="1" applyBorder="1" applyAlignment="1">
      <alignment horizontal="right"/>
    </xf>
    <xf numFmtId="6" fontId="17" fillId="2" borderId="0" xfId="1" applyNumberFormat="1" applyFont="1" applyFill="1" applyBorder="1"/>
    <xf numFmtId="6" fontId="17" fillId="2" borderId="0" xfId="1" applyNumberFormat="1" applyFont="1" applyFill="1" applyBorder="1" applyAlignment="1">
      <alignment horizontal="right"/>
    </xf>
    <xf numFmtId="0" fontId="27" fillId="0" borderId="0" xfId="0" applyFont="1" applyFill="1" applyBorder="1" applyAlignment="1">
      <alignment horizontal="left" indent="1"/>
    </xf>
    <xf numFmtId="0" fontId="28" fillId="0" borderId="0" xfId="0" quotePrefix="1" applyFont="1"/>
    <xf numFmtId="0" fontId="3" fillId="0" borderId="0" xfId="0" applyFont="1" applyAlignment="1"/>
    <xf numFmtId="8" fontId="3" fillId="0" borderId="0" xfId="0" applyNumberFormat="1" applyFont="1"/>
    <xf numFmtId="0" fontId="19" fillId="0" borderId="0" xfId="0" applyFont="1" applyAlignment="1">
      <alignment vertical="center"/>
    </xf>
    <xf numFmtId="0" fontId="18" fillId="0" borderId="0" xfId="0" applyFont="1" applyFill="1" applyAlignment="1">
      <alignment vertical="center" wrapText="1"/>
    </xf>
    <xf numFmtId="174" fontId="13" fillId="0" borderId="0" xfId="0" applyNumberFormat="1" applyFont="1" applyAlignment="1">
      <alignment horizontal="left" vertical="center"/>
    </xf>
    <xf numFmtId="6" fontId="17" fillId="0" borderId="0" xfId="0" applyNumberFormat="1" applyFont="1" applyAlignment="1">
      <alignment horizontal="right" indent="1"/>
    </xf>
    <xf numFmtId="6" fontId="31" fillId="0" borderId="0" xfId="0" applyNumberFormat="1" applyFont="1" applyBorder="1"/>
    <xf numFmtId="6" fontId="31" fillId="0" borderId="8" xfId="0" applyNumberFormat="1" applyFont="1" applyBorder="1"/>
    <xf numFmtId="174" fontId="13" fillId="0" borderId="0" xfId="0" applyNumberFormat="1" applyFont="1" applyAlignment="1">
      <alignment vertical="center"/>
    </xf>
    <xf numFmtId="0" fontId="18" fillId="0" borderId="0" xfId="0" applyFont="1" applyAlignment="1">
      <alignment horizontal="left" indent="1"/>
    </xf>
    <xf numFmtId="38" fontId="18" fillId="0" borderId="0" xfId="0" applyNumberFormat="1" applyFont="1"/>
    <xf numFmtId="6" fontId="19" fillId="0" borderId="24" xfId="0" applyNumberFormat="1" applyFont="1" applyFill="1" applyBorder="1"/>
    <xf numFmtId="38" fontId="18" fillId="0" borderId="24" xfId="0" applyNumberFormat="1" applyFont="1" applyFill="1" applyBorder="1"/>
    <xf numFmtId="6" fontId="19" fillId="0" borderId="26" xfId="0" applyNumberFormat="1" applyFont="1" applyFill="1" applyBorder="1"/>
    <xf numFmtId="0" fontId="3" fillId="0" borderId="5" xfId="0" applyFont="1" applyBorder="1"/>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6" fontId="18" fillId="5" borderId="19" xfId="0" applyNumberFormat="1" applyFont="1" applyFill="1" applyBorder="1" applyAlignment="1">
      <alignment horizontal="center" vertical="top"/>
    </xf>
    <xf numFmtId="0" fontId="6" fillId="2" borderId="17" xfId="0" applyFont="1" applyFill="1" applyBorder="1" applyAlignment="1">
      <alignment horizontal="center" vertical="center" wrapText="1"/>
    </xf>
    <xf numFmtId="0" fontId="0" fillId="6" borderId="0" xfId="0" applyFill="1"/>
    <xf numFmtId="38" fontId="17" fillId="7" borderId="19" xfId="1" applyNumberFormat="1" applyFont="1" applyFill="1" applyBorder="1" applyAlignment="1">
      <alignment horizontal="right" vertical="top"/>
    </xf>
    <xf numFmtId="38" fontId="19" fillId="7" borderId="20" xfId="1" applyNumberFormat="1" applyFont="1" applyFill="1" applyBorder="1"/>
    <xf numFmtId="38" fontId="18" fillId="7" borderId="19" xfId="1" applyNumberFormat="1" applyFont="1" applyFill="1" applyBorder="1" applyAlignment="1">
      <alignment vertical="top"/>
    </xf>
    <xf numFmtId="38" fontId="17" fillId="7" borderId="20" xfId="1" applyNumberFormat="1" applyFont="1" applyFill="1" applyBorder="1"/>
    <xf numFmtId="38" fontId="16" fillId="7" borderId="19" xfId="1" applyNumberFormat="1" applyFont="1" applyFill="1" applyBorder="1" applyAlignment="1">
      <alignment vertical="top"/>
    </xf>
    <xf numFmtId="38" fontId="17" fillId="7" borderId="0" xfId="1" applyNumberFormat="1" applyFont="1" applyFill="1" applyBorder="1"/>
    <xf numFmtId="38" fontId="17" fillId="7" borderId="19" xfId="1" applyNumberFormat="1" applyFont="1" applyFill="1" applyBorder="1" applyAlignment="1">
      <alignment vertical="top"/>
    </xf>
    <xf numFmtId="176" fontId="32" fillId="6" borderId="0" xfId="3" applyNumberFormat="1" applyFont="1" applyFill="1" applyAlignment="1">
      <alignment horizontal="left" vertical="center" indent="12"/>
    </xf>
    <xf numFmtId="0" fontId="6" fillId="4" borderId="12" xfId="0" applyFont="1" applyFill="1" applyBorder="1" applyAlignment="1">
      <alignment horizontal="center" vertical="center" wrapText="1"/>
    </xf>
    <xf numFmtId="0" fontId="6" fillId="4" borderId="18" xfId="0" applyFont="1" applyFill="1" applyBorder="1" applyAlignment="1">
      <alignment horizontal="center" vertical="center" wrapText="1"/>
    </xf>
    <xf numFmtId="0" fontId="6" fillId="4" borderId="12" xfId="0" applyFont="1" applyFill="1" applyBorder="1" applyAlignment="1">
      <alignment horizontal="center" vertical="top" wrapText="1"/>
    </xf>
    <xf numFmtId="0" fontId="6" fillId="4" borderId="18" xfId="0" applyFont="1" applyFill="1" applyBorder="1" applyAlignment="1">
      <alignment horizontal="center" vertical="top" wrapText="1"/>
    </xf>
    <xf numFmtId="0" fontId="6" fillId="4" borderId="21" xfId="0" applyFont="1" applyFill="1" applyBorder="1" applyAlignment="1">
      <alignment horizontal="center" vertical="center" wrapText="1"/>
    </xf>
    <xf numFmtId="0" fontId="6" fillId="4" borderId="22" xfId="0" applyFont="1" applyFill="1" applyBorder="1" applyAlignment="1">
      <alignment horizontal="center" vertical="center" wrapText="1"/>
    </xf>
    <xf numFmtId="0" fontId="6" fillId="4" borderId="23" xfId="0" applyFont="1" applyFill="1" applyBorder="1" applyAlignment="1">
      <alignment horizontal="center" vertical="center" wrapText="1"/>
    </xf>
    <xf numFmtId="38" fontId="16" fillId="7" borderId="0" xfId="0" applyNumberFormat="1" applyFont="1" applyFill="1" applyAlignment="1">
      <alignment horizontal="center" wrapText="1"/>
    </xf>
    <xf numFmtId="0" fontId="16" fillId="0" borderId="1" xfId="0" applyFont="1" applyBorder="1" applyAlignment="1">
      <alignment horizontal="center"/>
    </xf>
    <xf numFmtId="0" fontId="18" fillId="2" borderId="14" xfId="0" applyFont="1" applyFill="1" applyBorder="1" applyAlignment="1">
      <alignment horizontal="left" vertical="top" wrapText="1" indent="2"/>
    </xf>
    <xf numFmtId="0" fontId="18" fillId="2" borderId="0" xfId="0" applyFont="1" applyFill="1" applyBorder="1" applyAlignment="1">
      <alignment horizontal="left" vertical="top" wrapText="1" indent="2"/>
    </xf>
    <xf numFmtId="172" fontId="13" fillId="0" borderId="0" xfId="0" applyNumberFormat="1" applyFont="1" applyFill="1" applyBorder="1" applyAlignment="1">
      <alignment horizontal="center"/>
    </xf>
    <xf numFmtId="171" fontId="13" fillId="0" borderId="0" xfId="0" applyNumberFormat="1" applyFont="1" applyFill="1" applyBorder="1" applyAlignment="1">
      <alignment horizontal="center"/>
    </xf>
    <xf numFmtId="0" fontId="6" fillId="4" borderId="13"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22" xfId="0" applyFont="1" applyFill="1" applyBorder="1" applyAlignment="1">
      <alignment horizontal="center" vertical="center" wrapText="1"/>
    </xf>
    <xf numFmtId="0" fontId="8" fillId="4" borderId="23" xfId="0" applyFont="1" applyFill="1" applyBorder="1" applyAlignment="1">
      <alignment horizontal="center" vertical="center" wrapText="1"/>
    </xf>
    <xf numFmtId="0" fontId="16" fillId="0" borderId="4" xfId="0" applyFont="1" applyBorder="1" applyAlignment="1">
      <alignment horizontal="left" vertical="top" wrapText="1"/>
    </xf>
    <xf numFmtId="0" fontId="24" fillId="2" borderId="0" xfId="0" applyFont="1" applyFill="1" applyBorder="1" applyAlignment="1">
      <alignment horizontal="left" wrapText="1"/>
    </xf>
    <xf numFmtId="0" fontId="28" fillId="0" borderId="0" xfId="0" applyFont="1" applyAlignment="1">
      <alignment horizontal="left" vertical="top" wrapText="1"/>
    </xf>
    <xf numFmtId="0" fontId="17" fillId="5" borderId="14" xfId="0" applyFont="1" applyFill="1" applyBorder="1" applyAlignment="1">
      <alignment horizontal="center" vertical="center"/>
    </xf>
    <xf numFmtId="0" fontId="17" fillId="5" borderId="0" xfId="0" applyFont="1" applyFill="1" applyBorder="1" applyAlignment="1">
      <alignment horizontal="center" vertical="center"/>
    </xf>
    <xf numFmtId="0" fontId="17" fillId="5" borderId="15" xfId="0" applyFont="1" applyFill="1" applyBorder="1" applyAlignment="1">
      <alignment horizontal="center" vertical="center"/>
    </xf>
    <xf numFmtId="38" fontId="16" fillId="7" borderId="19" xfId="0" applyNumberFormat="1" applyFont="1" applyFill="1" applyBorder="1" applyAlignment="1">
      <alignment horizontal="center" wrapText="1"/>
    </xf>
    <xf numFmtId="38" fontId="16" fillId="7" borderId="27" xfId="0" applyNumberFormat="1" applyFont="1" applyFill="1" applyBorder="1" applyAlignment="1">
      <alignment horizontal="center" wrapText="1"/>
    </xf>
    <xf numFmtId="38" fontId="19" fillId="7" borderId="19" xfId="1" applyNumberFormat="1" applyFont="1" applyFill="1" applyBorder="1" applyAlignment="1">
      <alignment vertical="top"/>
    </xf>
    <xf numFmtId="38" fontId="19" fillId="7" borderId="1" xfId="1" applyNumberFormat="1" applyFont="1" applyFill="1" applyBorder="1"/>
    <xf numFmtId="38" fontId="19" fillId="7" borderId="0" xfId="1" applyNumberFormat="1" applyFont="1" applyFill="1" applyBorder="1"/>
    <xf numFmtId="38" fontId="19" fillId="7" borderId="0" xfId="1" applyNumberFormat="1" applyFont="1" applyFill="1" applyBorder="1" applyAlignment="1"/>
    <xf numFmtId="38" fontId="19" fillId="7" borderId="20" xfId="1" applyNumberFormat="1" applyFont="1" applyFill="1" applyBorder="1" applyAlignment="1"/>
    <xf numFmtId="6" fontId="18" fillId="7" borderId="0" xfId="0" applyNumberFormat="1" applyFont="1" applyFill="1" applyBorder="1" applyAlignment="1">
      <alignment horizontal="right"/>
    </xf>
    <xf numFmtId="38" fontId="18" fillId="7" borderId="0" xfId="0" applyNumberFormat="1" applyFont="1" applyFill="1" applyBorder="1" applyAlignment="1">
      <alignment horizontal="right"/>
    </xf>
    <xf numFmtId="38" fontId="18" fillId="7" borderId="20" xfId="0" applyNumberFormat="1" applyFont="1" applyFill="1" applyBorder="1" applyAlignment="1">
      <alignment horizontal="right"/>
    </xf>
    <xf numFmtId="6" fontId="18" fillId="7" borderId="19" xfId="0" applyNumberFormat="1" applyFont="1" applyFill="1" applyBorder="1" applyAlignment="1">
      <alignment horizontal="right" vertical="top"/>
    </xf>
    <xf numFmtId="38" fontId="18" fillId="7" borderId="0" xfId="0" applyNumberFormat="1" applyFont="1" applyFill="1" applyBorder="1"/>
    <xf numFmtId="38" fontId="18" fillId="7" borderId="2" xfId="0" applyNumberFormat="1" applyFont="1" applyFill="1" applyBorder="1"/>
    <xf numFmtId="38" fontId="18" fillId="7" borderId="1" xfId="0" applyNumberFormat="1" applyFont="1" applyFill="1" applyBorder="1"/>
    <xf numFmtId="38" fontId="18" fillId="7" borderId="10" xfId="0" applyNumberFormat="1" applyFont="1" applyFill="1" applyBorder="1"/>
    <xf numFmtId="38" fontId="18" fillId="7" borderId="24" xfId="0" applyNumberFormat="1" applyFont="1" applyFill="1" applyBorder="1"/>
    <xf numFmtId="38" fontId="18" fillId="7" borderId="26" xfId="0" applyNumberFormat="1" applyFont="1" applyFill="1" applyBorder="1"/>
    <xf numFmtId="38" fontId="19" fillId="7" borderId="0" xfId="1" applyNumberFormat="1" applyFont="1" applyFill="1" applyBorder="1" applyAlignment="1">
      <alignment vertical="top"/>
    </xf>
    <xf numFmtId="38" fontId="19" fillId="7" borderId="15" xfId="1" applyNumberFormat="1" applyFont="1" applyFill="1" applyBorder="1" applyAlignment="1">
      <alignment horizontal="right" vertical="top" indent="1"/>
    </xf>
    <xf numFmtId="38" fontId="19" fillId="7" borderId="25" xfId="1" applyNumberFormat="1" applyFont="1" applyFill="1" applyBorder="1" applyAlignment="1">
      <alignment horizontal="right" indent="1"/>
    </xf>
    <xf numFmtId="6" fontId="18" fillId="7" borderId="19" xfId="1" applyNumberFormat="1" applyFont="1" applyFill="1" applyBorder="1" applyAlignment="1">
      <alignment vertical="top"/>
    </xf>
    <xf numFmtId="6" fontId="18" fillId="7" borderId="17" xfId="1" applyNumberFormat="1" applyFont="1" applyFill="1" applyBorder="1" applyAlignment="1">
      <alignment horizontal="right" vertical="top" indent="1"/>
    </xf>
    <xf numFmtId="6" fontId="17" fillId="7" borderId="19" xfId="0" applyNumberFormat="1" applyFont="1" applyFill="1" applyBorder="1" applyAlignment="1">
      <alignment horizontal="right" vertical="top"/>
    </xf>
    <xf numFmtId="38" fontId="16" fillId="7" borderId="1" xfId="1" applyNumberFormat="1" applyFont="1" applyFill="1" applyBorder="1"/>
    <xf numFmtId="6" fontId="17" fillId="7" borderId="19" xfId="1" applyNumberFormat="1" applyFont="1" applyFill="1" applyBorder="1" applyAlignment="1">
      <alignment vertical="top"/>
    </xf>
    <xf numFmtId="38" fontId="19" fillId="7" borderId="0" xfId="0" applyNumberFormat="1" applyFont="1" applyFill="1" applyBorder="1" applyAlignment="1">
      <alignment vertical="top"/>
    </xf>
    <xf numFmtId="38" fontId="19" fillId="7" borderId="15" xfId="0" applyNumberFormat="1" applyFont="1" applyFill="1" applyBorder="1" applyAlignment="1">
      <alignment horizontal="right" vertical="top" indent="1"/>
    </xf>
    <xf numFmtId="38" fontId="19" fillId="7" borderId="0" xfId="0" applyNumberFormat="1" applyFont="1" applyFill="1" applyBorder="1"/>
    <xf numFmtId="38" fontId="19" fillId="7" borderId="15" xfId="0" applyNumberFormat="1" applyFont="1" applyFill="1" applyBorder="1" applyAlignment="1">
      <alignment horizontal="right" indent="1"/>
    </xf>
    <xf numFmtId="38" fontId="19" fillId="7" borderId="19" xfId="0" applyNumberFormat="1" applyFont="1" applyFill="1" applyBorder="1" applyAlignment="1">
      <alignment vertical="top"/>
    </xf>
    <xf numFmtId="38" fontId="19" fillId="7" borderId="17" xfId="0" applyNumberFormat="1" applyFont="1" applyFill="1" applyBorder="1" applyAlignment="1">
      <alignment horizontal="right" vertical="top" indent="1"/>
    </xf>
    <xf numFmtId="38" fontId="17" fillId="7" borderId="15" xfId="1" applyNumberFormat="1" applyFont="1" applyFill="1" applyBorder="1" applyAlignment="1">
      <alignment horizontal="right" indent="1"/>
    </xf>
    <xf numFmtId="38" fontId="17" fillId="7" borderId="17" xfId="1" applyNumberFormat="1" applyFont="1" applyFill="1" applyBorder="1" applyAlignment="1">
      <alignment horizontal="right" vertical="top" indent="1"/>
    </xf>
    <xf numFmtId="6" fontId="17" fillId="7" borderId="19" xfId="0" applyNumberFormat="1" applyFont="1" applyFill="1" applyBorder="1" applyAlignment="1">
      <alignment vertical="top"/>
    </xf>
    <xf numFmtId="177" fontId="18" fillId="2" borderId="14" xfId="0" applyNumberFormat="1" applyFont="1" applyFill="1" applyBorder="1" applyAlignment="1">
      <alignment horizontal="left" vertical="top" wrapText="1" indent="3"/>
    </xf>
    <xf numFmtId="178" fontId="18" fillId="2" borderId="14" xfId="0" applyNumberFormat="1" applyFont="1" applyFill="1" applyBorder="1" applyAlignment="1">
      <alignment horizontal="left" vertical="top" wrapText="1" indent="3"/>
    </xf>
    <xf numFmtId="179" fontId="18" fillId="2" borderId="14" xfId="0" applyNumberFormat="1" applyFont="1" applyFill="1" applyBorder="1" applyAlignment="1">
      <alignment horizontal="left" vertical="top" wrapText="1" indent="3"/>
    </xf>
    <xf numFmtId="180" fontId="18" fillId="2" borderId="14" xfId="0" applyNumberFormat="1" applyFont="1" applyFill="1" applyBorder="1" applyAlignment="1">
      <alignment horizontal="left" vertical="top" wrapText="1" indent="3"/>
    </xf>
    <xf numFmtId="38" fontId="17" fillId="7" borderId="0" xfId="0" applyNumberFormat="1" applyFont="1" applyFill="1" applyBorder="1"/>
  </cellXfs>
  <cellStyles count="4">
    <cellStyle name="Currency" xfId="1" builtinId="4"/>
    <cellStyle name="Normal" xfId="0" builtinId="0"/>
    <cellStyle name="Normal 2" xfId="3" xr:uid="{608E2D57-2C35-4A94-AAE4-BFE438CA3EA9}"/>
    <cellStyle name="Percent" xfId="2" builtinId="5"/>
  </cellStyles>
  <dxfs count="14">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s>
  <tableStyles count="0" defaultTableStyle="TableStyleMedium9" defaultPivotStyle="PivotStyleLight16"/>
  <colors>
    <mruColors>
      <color rgb="FF0000FF"/>
      <color rgb="FF3F67B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Annual Gross Potential Rental Revenue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val>
            <c:numRef>
              <c:f>'Fig 5.2'!$C$15:$G$15</c:f>
              <c:numCache>
                <c:formatCode>#,##0_);[Red]\(#,##0\)</c:formatCode>
                <c:ptCount val="5"/>
              </c:numCache>
            </c:numRef>
          </c:val>
          <c:extLst>
            <c:ext xmlns:c16="http://schemas.microsoft.com/office/drawing/2014/chart" uri="{C3380CC4-5D6E-409C-BE32-E72D297353CC}">
              <c16:uniqueId val="{00000000-CADC-49CA-AE52-A5DBE8F2FAF6}"/>
            </c:ext>
          </c:extLst>
        </c:ser>
        <c:dLbls>
          <c:showLegendKey val="0"/>
          <c:showVal val="0"/>
          <c:showCatName val="0"/>
          <c:showSerName val="0"/>
          <c:showPercent val="0"/>
          <c:showBubbleSize val="0"/>
        </c:dLbls>
        <c:gapWidth val="219"/>
        <c:overlap val="-27"/>
        <c:axId val="392632768"/>
        <c:axId val="392632112"/>
      </c:barChart>
      <c:catAx>
        <c:axId val="392632768"/>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2632112"/>
        <c:crosses val="autoZero"/>
        <c:auto val="1"/>
        <c:lblAlgn val="ctr"/>
        <c:lblOffset val="100"/>
        <c:noMultiLvlLbl val="0"/>
      </c:catAx>
      <c:valAx>
        <c:axId val="39263211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263276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Annual GPR</a:t>
            </a:r>
            <a:r>
              <a:rPr lang="en-US" baseline="0"/>
              <a:t> and Net Base Rental Revenue</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6088830782944585"/>
          <c:y val="0.17171296296296296"/>
          <c:w val="0.8020804041004308"/>
          <c:h val="0.72088764946048411"/>
        </c:manualLayout>
      </c:layout>
      <c:barChart>
        <c:barDir val="col"/>
        <c:grouping val="clustered"/>
        <c:varyColors val="0"/>
        <c:ser>
          <c:idx val="0"/>
          <c:order val="0"/>
          <c:tx>
            <c:v>GPR</c:v>
          </c:tx>
          <c:spPr>
            <a:solidFill>
              <a:schemeClr val="accent1">
                <a:shade val="76000"/>
              </a:schemeClr>
            </a:solidFill>
            <a:ln>
              <a:noFill/>
            </a:ln>
            <a:effectLst/>
          </c:spPr>
          <c:invertIfNegative val="0"/>
          <c:val>
            <c:numRef>
              <c:f>'Fig 5.3'!$C$15:$G$15</c:f>
              <c:numCache>
                <c:formatCode>#,##0_);[Red]\(#,##0\)</c:formatCode>
                <c:ptCount val="5"/>
                <c:pt idx="0">
                  <c:v>0</c:v>
                </c:pt>
                <c:pt idx="1">
                  <c:v>0</c:v>
                </c:pt>
                <c:pt idx="2">
                  <c:v>0</c:v>
                </c:pt>
                <c:pt idx="3">
                  <c:v>0</c:v>
                </c:pt>
                <c:pt idx="4">
                  <c:v>0</c:v>
                </c:pt>
              </c:numCache>
            </c:numRef>
          </c:val>
          <c:extLst>
            <c:ext xmlns:c16="http://schemas.microsoft.com/office/drawing/2014/chart" uri="{C3380CC4-5D6E-409C-BE32-E72D297353CC}">
              <c16:uniqueId val="{00000000-64B2-49EF-A1A6-25603F4DF17C}"/>
            </c:ext>
          </c:extLst>
        </c:ser>
        <c:ser>
          <c:idx val="1"/>
          <c:order val="1"/>
          <c:tx>
            <c:v>Net Base Rental Revenue</c:v>
          </c:tx>
          <c:spPr>
            <a:solidFill>
              <a:schemeClr val="accent1">
                <a:tint val="77000"/>
              </a:schemeClr>
            </a:solidFill>
            <a:ln>
              <a:noFill/>
            </a:ln>
            <a:effectLst/>
          </c:spPr>
          <c:invertIfNegative val="0"/>
          <c:val>
            <c:numRef>
              <c:f>'Fig 5.3'!$C$17:$G$17</c:f>
              <c:numCache>
                <c:formatCode>#,##0_);[Red]\(#,##0\)</c:formatCode>
                <c:ptCount val="5"/>
              </c:numCache>
            </c:numRef>
          </c:val>
          <c:extLst>
            <c:ext xmlns:c16="http://schemas.microsoft.com/office/drawing/2014/chart" uri="{C3380CC4-5D6E-409C-BE32-E72D297353CC}">
              <c16:uniqueId val="{00000001-64B2-49EF-A1A6-25603F4DF17C}"/>
            </c:ext>
          </c:extLst>
        </c:ser>
        <c:dLbls>
          <c:showLegendKey val="0"/>
          <c:showVal val="0"/>
          <c:showCatName val="0"/>
          <c:showSerName val="0"/>
          <c:showPercent val="0"/>
          <c:showBubbleSize val="0"/>
        </c:dLbls>
        <c:gapWidth val="219"/>
        <c:overlap val="-27"/>
        <c:axId val="392632768"/>
        <c:axId val="392632112"/>
      </c:barChart>
      <c:catAx>
        <c:axId val="392632768"/>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2632112"/>
        <c:crosses val="autoZero"/>
        <c:auto val="1"/>
        <c:lblAlgn val="ctr"/>
        <c:lblOffset val="100"/>
        <c:noMultiLvlLbl val="0"/>
      </c:catAx>
      <c:valAx>
        <c:axId val="39263211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2632768"/>
        <c:crosses val="autoZero"/>
        <c:crossBetween val="between"/>
      </c:valAx>
      <c:spPr>
        <a:noFill/>
        <a:ln>
          <a:noFill/>
        </a:ln>
        <a:effectLst/>
      </c:spPr>
    </c:plotArea>
    <c:legend>
      <c:legendPos val="r"/>
      <c:layout>
        <c:manualLayout>
          <c:xMode val="edge"/>
          <c:yMode val="edge"/>
          <c:x val="0.2354215421185559"/>
          <c:y val="0.18336759988334791"/>
          <c:w val="0.6576209181399495"/>
          <c:h val="6.828813065033535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000"/>
              <a:t>Annual GPR,</a:t>
            </a:r>
            <a:r>
              <a:rPr lang="en-US" sz="1000" baseline="0"/>
              <a:t> Net Base Rental Revenue and Total Rental Income</a:t>
            </a:r>
            <a:endParaRPr lang="en-US" sz="1000"/>
          </a:p>
        </c:rich>
      </c:tx>
      <c:layout>
        <c:manualLayout>
          <c:xMode val="edge"/>
          <c:yMode val="edge"/>
          <c:x val="0.1102188679245283"/>
          <c:y val="2.777777777777777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6088830782944585"/>
          <c:y val="0.17171296296296296"/>
          <c:w val="0.8020804041004308"/>
          <c:h val="0.72088764946048411"/>
        </c:manualLayout>
      </c:layout>
      <c:barChart>
        <c:barDir val="col"/>
        <c:grouping val="clustered"/>
        <c:varyColors val="0"/>
        <c:ser>
          <c:idx val="0"/>
          <c:order val="0"/>
          <c:tx>
            <c:v>GPR</c:v>
          </c:tx>
          <c:spPr>
            <a:solidFill>
              <a:schemeClr val="accent1"/>
            </a:solidFill>
            <a:ln>
              <a:noFill/>
            </a:ln>
            <a:effectLst/>
          </c:spPr>
          <c:invertIfNegative val="0"/>
          <c:val>
            <c:numRef>
              <c:f>'Fig 5.3'!$C$15:$G$15</c:f>
              <c:numCache>
                <c:formatCode>#,##0_);[Red]\(#,##0\)</c:formatCode>
                <c:ptCount val="5"/>
                <c:pt idx="0">
                  <c:v>0</c:v>
                </c:pt>
                <c:pt idx="1">
                  <c:v>0</c:v>
                </c:pt>
                <c:pt idx="2">
                  <c:v>0</c:v>
                </c:pt>
                <c:pt idx="3">
                  <c:v>0</c:v>
                </c:pt>
                <c:pt idx="4">
                  <c:v>0</c:v>
                </c:pt>
              </c:numCache>
            </c:numRef>
          </c:val>
          <c:extLst>
            <c:ext xmlns:c16="http://schemas.microsoft.com/office/drawing/2014/chart" uri="{C3380CC4-5D6E-409C-BE32-E72D297353CC}">
              <c16:uniqueId val="{00000000-99D5-46A0-A585-5BB22C68CE08}"/>
            </c:ext>
          </c:extLst>
        </c:ser>
        <c:ser>
          <c:idx val="1"/>
          <c:order val="1"/>
          <c:tx>
            <c:v>Net Base Rental Revenue</c:v>
          </c:tx>
          <c:spPr>
            <a:solidFill>
              <a:schemeClr val="accent2"/>
            </a:solidFill>
            <a:ln>
              <a:noFill/>
            </a:ln>
            <a:effectLst/>
          </c:spPr>
          <c:invertIfNegative val="0"/>
          <c:val>
            <c:numRef>
              <c:f>'Fig 5.3'!$C$17:$G$17</c:f>
              <c:numCache>
                <c:formatCode>#,##0_);[Red]\(#,##0\)</c:formatCode>
                <c:ptCount val="5"/>
              </c:numCache>
            </c:numRef>
          </c:val>
          <c:extLst>
            <c:ext xmlns:c16="http://schemas.microsoft.com/office/drawing/2014/chart" uri="{C3380CC4-5D6E-409C-BE32-E72D297353CC}">
              <c16:uniqueId val="{00000001-99D5-46A0-A585-5BB22C68CE08}"/>
            </c:ext>
          </c:extLst>
        </c:ser>
        <c:ser>
          <c:idx val="2"/>
          <c:order val="2"/>
          <c:tx>
            <c:v>Total Rental Income</c:v>
          </c:tx>
          <c:spPr>
            <a:solidFill>
              <a:schemeClr val="accent3"/>
            </a:solidFill>
            <a:ln>
              <a:noFill/>
            </a:ln>
            <a:effectLst/>
          </c:spPr>
          <c:invertIfNegative val="0"/>
          <c:val>
            <c:numRef>
              <c:f>'Fig 5.4'!$C$19:$G$19</c:f>
              <c:numCache>
                <c:formatCode>#,##0_);[Red]\(#,##0\)</c:formatCode>
                <c:ptCount val="5"/>
              </c:numCache>
            </c:numRef>
          </c:val>
          <c:extLst>
            <c:ext xmlns:c16="http://schemas.microsoft.com/office/drawing/2014/chart" uri="{C3380CC4-5D6E-409C-BE32-E72D297353CC}">
              <c16:uniqueId val="{00000002-99D5-46A0-A585-5BB22C68CE08}"/>
            </c:ext>
          </c:extLst>
        </c:ser>
        <c:dLbls>
          <c:showLegendKey val="0"/>
          <c:showVal val="0"/>
          <c:showCatName val="0"/>
          <c:showSerName val="0"/>
          <c:showPercent val="0"/>
          <c:showBubbleSize val="0"/>
        </c:dLbls>
        <c:gapWidth val="219"/>
        <c:overlap val="-27"/>
        <c:axId val="392632768"/>
        <c:axId val="392632112"/>
      </c:barChart>
      <c:catAx>
        <c:axId val="392632768"/>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2632112"/>
        <c:crosses val="autoZero"/>
        <c:auto val="1"/>
        <c:lblAlgn val="ctr"/>
        <c:lblOffset val="100"/>
        <c:noMultiLvlLbl val="0"/>
      </c:catAx>
      <c:valAx>
        <c:axId val="39263211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2632768"/>
        <c:crosses val="autoZero"/>
        <c:crossBetween val="between"/>
      </c:valAx>
      <c:spPr>
        <a:noFill/>
        <a:ln>
          <a:noFill/>
        </a:ln>
        <a:effectLst/>
      </c:spPr>
    </c:plotArea>
    <c:legend>
      <c:legendPos val="r"/>
      <c:layout>
        <c:manualLayout>
          <c:xMode val="edge"/>
          <c:yMode val="edge"/>
          <c:x val="0.37730833457138613"/>
          <c:y val="0.12781204432779236"/>
          <c:w val="0.32554544644183631"/>
          <c:h val="0.1510433070866141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Annual Expense</a:t>
            </a:r>
            <a:r>
              <a:rPr lang="en-US" baseline="0"/>
              <a:t> Reimbursements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4950456769960499"/>
          <c:y val="0.25504629629629627"/>
          <c:w val="0.82827311531753567"/>
          <c:h val="0.63350284339457574"/>
        </c:manualLayout>
      </c:layout>
      <c:barChart>
        <c:barDir val="col"/>
        <c:grouping val="clustered"/>
        <c:varyColors val="0"/>
        <c:ser>
          <c:idx val="0"/>
          <c:order val="0"/>
          <c:tx>
            <c:strRef>
              <c:f>'Fig 5.5'!$B$22</c:f>
              <c:strCache>
                <c:ptCount val="1"/>
                <c:pt idx="0">
                  <c:v>CAM Billings</c:v>
                </c:pt>
              </c:strCache>
            </c:strRef>
          </c:tx>
          <c:spPr>
            <a:solidFill>
              <a:schemeClr val="accent1">
                <a:shade val="76000"/>
              </a:schemeClr>
            </a:solidFill>
            <a:ln>
              <a:noFill/>
            </a:ln>
            <a:effectLst/>
          </c:spPr>
          <c:invertIfNegative val="0"/>
          <c:trendline>
            <c:spPr>
              <a:ln w="19050" cap="rnd">
                <a:solidFill>
                  <a:schemeClr val="accent1">
                    <a:shade val="76000"/>
                  </a:schemeClr>
                </a:solidFill>
                <a:prstDash val="sysDot"/>
              </a:ln>
              <a:effectLst/>
            </c:spPr>
            <c:trendlineType val="linear"/>
            <c:dispRSqr val="0"/>
            <c:dispEq val="0"/>
          </c:trendline>
          <c:val>
            <c:numRef>
              <c:f>'Fig 5.5'!$C$22:$G$22</c:f>
              <c:numCache>
                <c:formatCode>#,##0_);[Red]\(#,##0\)</c:formatCode>
                <c:ptCount val="5"/>
              </c:numCache>
            </c:numRef>
          </c:val>
          <c:extLst>
            <c:ext xmlns:c16="http://schemas.microsoft.com/office/drawing/2014/chart" uri="{C3380CC4-5D6E-409C-BE32-E72D297353CC}">
              <c16:uniqueId val="{00000000-A038-49DB-A904-5C38A5913602}"/>
            </c:ext>
          </c:extLst>
        </c:ser>
        <c:ser>
          <c:idx val="1"/>
          <c:order val="1"/>
          <c:tx>
            <c:strRef>
              <c:f>'Fig 5.5'!$B$23</c:f>
              <c:strCache>
                <c:ptCount val="1"/>
                <c:pt idx="0">
                  <c:v>Property Tax Billings</c:v>
                </c:pt>
              </c:strCache>
            </c:strRef>
          </c:tx>
          <c:spPr>
            <a:solidFill>
              <a:schemeClr val="accent1">
                <a:tint val="77000"/>
              </a:schemeClr>
            </a:solidFill>
            <a:ln>
              <a:noFill/>
            </a:ln>
            <a:effectLst/>
          </c:spPr>
          <c:invertIfNegative val="0"/>
          <c:trendline>
            <c:spPr>
              <a:ln w="19050" cap="rnd">
                <a:solidFill>
                  <a:schemeClr val="accent1">
                    <a:tint val="77000"/>
                  </a:schemeClr>
                </a:solidFill>
                <a:prstDash val="sysDot"/>
              </a:ln>
              <a:effectLst/>
            </c:spPr>
            <c:trendlineType val="linear"/>
            <c:dispRSqr val="0"/>
            <c:dispEq val="0"/>
          </c:trendline>
          <c:val>
            <c:numRef>
              <c:f>'Fig 5.5'!$C$23:$G$23</c:f>
              <c:numCache>
                <c:formatCode>#,##0_);[Red]\(#,##0\)</c:formatCode>
                <c:ptCount val="5"/>
              </c:numCache>
            </c:numRef>
          </c:val>
          <c:extLst>
            <c:ext xmlns:c16="http://schemas.microsoft.com/office/drawing/2014/chart" uri="{C3380CC4-5D6E-409C-BE32-E72D297353CC}">
              <c16:uniqueId val="{00000001-A038-49DB-A904-5C38A5913602}"/>
            </c:ext>
          </c:extLst>
        </c:ser>
        <c:dLbls>
          <c:showLegendKey val="0"/>
          <c:showVal val="0"/>
          <c:showCatName val="0"/>
          <c:showSerName val="0"/>
          <c:showPercent val="0"/>
          <c:showBubbleSize val="0"/>
        </c:dLbls>
        <c:gapWidth val="219"/>
        <c:overlap val="-27"/>
        <c:axId val="496614920"/>
        <c:axId val="496615248"/>
      </c:barChart>
      <c:catAx>
        <c:axId val="496614920"/>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6615248"/>
        <c:crosses val="autoZero"/>
        <c:auto val="1"/>
        <c:lblAlgn val="ctr"/>
        <c:lblOffset val="100"/>
        <c:noMultiLvlLbl val="0"/>
      </c:catAx>
      <c:valAx>
        <c:axId val="496615248"/>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6614920"/>
        <c:crosses val="autoZero"/>
        <c:crossBetween val="between"/>
      </c:valAx>
      <c:spPr>
        <a:noFill/>
        <a:ln>
          <a:noFill/>
        </a:ln>
        <a:effectLst/>
      </c:spPr>
    </c:plotArea>
    <c:legend>
      <c:legendPos val="b"/>
      <c:layout>
        <c:manualLayout>
          <c:xMode val="edge"/>
          <c:yMode val="edge"/>
          <c:x val="0.11644684567898603"/>
          <c:y val="0.13946704578594343"/>
          <c:w val="0.75382347325215193"/>
          <c:h val="9.5274348918327895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Annual Vacancy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3746997841486031"/>
          <c:y val="0.1902314814814815"/>
          <c:w val="0.84030774278215226"/>
          <c:h val="0.69831765820939062"/>
        </c:manualLayout>
      </c:layout>
      <c:barChart>
        <c:barDir val="col"/>
        <c:grouping val="clustered"/>
        <c:varyColors val="0"/>
        <c:ser>
          <c:idx val="0"/>
          <c:order val="0"/>
          <c:tx>
            <c:strRef>
              <c:f>'Fig 5.5'!$B$4</c:f>
              <c:strCache>
                <c:ptCount val="1"/>
                <c:pt idx="0">
                  <c:v>Vacancy Rate % GPR</c:v>
                </c:pt>
              </c:strCache>
            </c:strRef>
          </c:tx>
          <c:spPr>
            <a:solidFill>
              <a:schemeClr val="accent1"/>
            </a:solidFill>
            <a:ln>
              <a:noFill/>
            </a:ln>
            <a:effectLst/>
          </c:spPr>
          <c:invertIfNegative val="0"/>
          <c:val>
            <c:numRef>
              <c:f>'Fig 5.5'!$C$4:$G$4</c:f>
              <c:numCache>
                <c:formatCode>0.00%</c:formatCode>
                <c:ptCount val="5"/>
                <c:pt idx="0">
                  <c:v>0</c:v>
                </c:pt>
                <c:pt idx="1">
                  <c:v>0.01</c:v>
                </c:pt>
                <c:pt idx="2">
                  <c:v>1.4999999999999999E-2</c:v>
                </c:pt>
                <c:pt idx="3">
                  <c:v>0.02</c:v>
                </c:pt>
                <c:pt idx="4">
                  <c:v>0.03</c:v>
                </c:pt>
              </c:numCache>
            </c:numRef>
          </c:val>
          <c:extLst>
            <c:ext xmlns:c16="http://schemas.microsoft.com/office/drawing/2014/chart" uri="{C3380CC4-5D6E-409C-BE32-E72D297353CC}">
              <c16:uniqueId val="{00000001-DCCE-4837-B975-994CC6A55FD3}"/>
            </c:ext>
          </c:extLst>
        </c:ser>
        <c:dLbls>
          <c:showLegendKey val="0"/>
          <c:showVal val="0"/>
          <c:showCatName val="0"/>
          <c:showSerName val="0"/>
          <c:showPercent val="0"/>
          <c:showBubbleSize val="0"/>
        </c:dLbls>
        <c:gapWidth val="219"/>
        <c:overlap val="-27"/>
        <c:axId val="496614920"/>
        <c:axId val="496615248"/>
      </c:barChart>
      <c:catAx>
        <c:axId val="496614920"/>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6615248"/>
        <c:crosses val="autoZero"/>
        <c:auto val="1"/>
        <c:lblAlgn val="ctr"/>
        <c:lblOffset val="100"/>
        <c:noMultiLvlLbl val="0"/>
      </c:catAx>
      <c:valAx>
        <c:axId val="4966152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661492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Annual GPR</a:t>
            </a:r>
            <a:r>
              <a:rPr lang="en-US" baseline="0"/>
              <a:t> and Gross Income</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6088830782944585"/>
          <c:y val="0.17171296296296296"/>
          <c:w val="0.8020804041004308"/>
          <c:h val="0.72088764946048411"/>
        </c:manualLayout>
      </c:layout>
      <c:barChart>
        <c:barDir val="col"/>
        <c:grouping val="clustered"/>
        <c:varyColors val="0"/>
        <c:ser>
          <c:idx val="0"/>
          <c:order val="0"/>
          <c:tx>
            <c:v>GPR</c:v>
          </c:tx>
          <c:spPr>
            <a:solidFill>
              <a:schemeClr val="accent1">
                <a:shade val="76000"/>
              </a:schemeClr>
            </a:solidFill>
            <a:ln>
              <a:noFill/>
            </a:ln>
            <a:effectLst/>
          </c:spPr>
          <c:invertIfNegative val="0"/>
          <c:val>
            <c:numRef>
              <c:f>'Fig 5.6'!$C$15:$G$15</c:f>
              <c:numCache>
                <c:formatCode>#,##0_);[Red]\(#,##0\)</c:formatCode>
                <c:ptCount val="5"/>
                <c:pt idx="0">
                  <c:v>0</c:v>
                </c:pt>
                <c:pt idx="1">
                  <c:v>0</c:v>
                </c:pt>
                <c:pt idx="2">
                  <c:v>0</c:v>
                </c:pt>
                <c:pt idx="3">
                  <c:v>0</c:v>
                </c:pt>
                <c:pt idx="4">
                  <c:v>0</c:v>
                </c:pt>
              </c:numCache>
            </c:numRef>
          </c:val>
          <c:extLst>
            <c:ext xmlns:c16="http://schemas.microsoft.com/office/drawing/2014/chart" uri="{C3380CC4-5D6E-409C-BE32-E72D297353CC}">
              <c16:uniqueId val="{00000000-F345-4C8E-9921-7E8F5851F3C2}"/>
            </c:ext>
          </c:extLst>
        </c:ser>
        <c:ser>
          <c:idx val="1"/>
          <c:order val="1"/>
          <c:tx>
            <c:v>Gross Income</c:v>
          </c:tx>
          <c:spPr>
            <a:solidFill>
              <a:schemeClr val="accent1">
                <a:tint val="77000"/>
              </a:schemeClr>
            </a:solidFill>
            <a:ln>
              <a:noFill/>
            </a:ln>
            <a:effectLst/>
          </c:spPr>
          <c:invertIfNegative val="0"/>
          <c:val>
            <c:numRef>
              <c:f>'Fig 5.6'!$C$27:$G$27</c:f>
              <c:numCache>
                <c:formatCode>#,##0_);[Red]\(#,##0\)</c:formatCode>
                <c:ptCount val="5"/>
              </c:numCache>
            </c:numRef>
          </c:val>
          <c:extLst>
            <c:ext xmlns:c16="http://schemas.microsoft.com/office/drawing/2014/chart" uri="{C3380CC4-5D6E-409C-BE32-E72D297353CC}">
              <c16:uniqueId val="{00000001-F345-4C8E-9921-7E8F5851F3C2}"/>
            </c:ext>
          </c:extLst>
        </c:ser>
        <c:dLbls>
          <c:showLegendKey val="0"/>
          <c:showVal val="0"/>
          <c:showCatName val="0"/>
          <c:showSerName val="0"/>
          <c:showPercent val="0"/>
          <c:showBubbleSize val="0"/>
        </c:dLbls>
        <c:gapWidth val="219"/>
        <c:overlap val="-27"/>
        <c:axId val="392632768"/>
        <c:axId val="392632112"/>
      </c:barChart>
      <c:catAx>
        <c:axId val="392632768"/>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2632112"/>
        <c:crosses val="autoZero"/>
        <c:auto val="1"/>
        <c:lblAlgn val="ctr"/>
        <c:lblOffset val="100"/>
        <c:noMultiLvlLbl val="0"/>
      </c:catAx>
      <c:valAx>
        <c:axId val="39263211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2632768"/>
        <c:crosses val="autoZero"/>
        <c:crossBetween val="between"/>
      </c:valAx>
      <c:spPr>
        <a:noFill/>
        <a:ln>
          <a:noFill/>
        </a:ln>
        <a:effectLst/>
      </c:spPr>
    </c:plotArea>
    <c:legend>
      <c:legendPos val="r"/>
      <c:layout>
        <c:manualLayout>
          <c:xMode val="edge"/>
          <c:yMode val="edge"/>
          <c:x val="0.18410078740157482"/>
          <c:y val="0.10929352580927384"/>
          <c:w val="0.6576209181399495"/>
          <c:h val="6.828813065033535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Annual </a:t>
            </a:r>
            <a:r>
              <a:rPr lang="en-US" sz="1200" baseline="0"/>
              <a:t>Gross Income and Total Operating Income</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6088830782944585"/>
          <c:y val="0.17171296296296296"/>
          <c:w val="0.8020804041004308"/>
          <c:h val="0.72088764946048411"/>
        </c:manualLayout>
      </c:layout>
      <c:barChart>
        <c:barDir val="col"/>
        <c:grouping val="clustered"/>
        <c:varyColors val="0"/>
        <c:ser>
          <c:idx val="0"/>
          <c:order val="0"/>
          <c:tx>
            <c:v>GPR</c:v>
          </c:tx>
          <c:spPr>
            <a:solidFill>
              <a:schemeClr val="accent1">
                <a:shade val="76000"/>
              </a:schemeClr>
            </a:solidFill>
            <a:ln>
              <a:noFill/>
            </a:ln>
            <a:effectLst/>
          </c:spPr>
          <c:invertIfNegative val="0"/>
          <c:val>
            <c:numRef>
              <c:f>'Fig 5.7'!$C$15:$G$15</c:f>
              <c:numCache>
                <c:formatCode>#,##0_);[Red]\(#,##0\)</c:formatCode>
                <c:ptCount val="5"/>
                <c:pt idx="0">
                  <c:v>0</c:v>
                </c:pt>
                <c:pt idx="1">
                  <c:v>0</c:v>
                </c:pt>
                <c:pt idx="2">
                  <c:v>0</c:v>
                </c:pt>
                <c:pt idx="3">
                  <c:v>0</c:v>
                </c:pt>
                <c:pt idx="4">
                  <c:v>0</c:v>
                </c:pt>
              </c:numCache>
            </c:numRef>
          </c:val>
          <c:extLst>
            <c:ext xmlns:c16="http://schemas.microsoft.com/office/drawing/2014/chart" uri="{C3380CC4-5D6E-409C-BE32-E72D297353CC}">
              <c16:uniqueId val="{00000000-DADB-4EE0-8443-D6B377C5BB34}"/>
            </c:ext>
          </c:extLst>
        </c:ser>
        <c:ser>
          <c:idx val="1"/>
          <c:order val="1"/>
          <c:tx>
            <c:v>Total Operating Income</c:v>
          </c:tx>
          <c:spPr>
            <a:solidFill>
              <a:schemeClr val="accent1">
                <a:tint val="77000"/>
              </a:schemeClr>
            </a:solidFill>
            <a:ln>
              <a:noFill/>
            </a:ln>
            <a:effectLst/>
          </c:spPr>
          <c:invertIfNegative val="0"/>
          <c:val>
            <c:numRef>
              <c:f>'Fig 5.7'!$C$29:$G$29</c:f>
              <c:numCache>
                <c:formatCode>#,##0_);[Red]\(#,##0\)</c:formatCode>
                <c:ptCount val="5"/>
              </c:numCache>
            </c:numRef>
          </c:val>
          <c:extLst>
            <c:ext xmlns:c16="http://schemas.microsoft.com/office/drawing/2014/chart" uri="{C3380CC4-5D6E-409C-BE32-E72D297353CC}">
              <c16:uniqueId val="{00000001-DADB-4EE0-8443-D6B377C5BB34}"/>
            </c:ext>
          </c:extLst>
        </c:ser>
        <c:dLbls>
          <c:showLegendKey val="0"/>
          <c:showVal val="0"/>
          <c:showCatName val="0"/>
          <c:showSerName val="0"/>
          <c:showPercent val="0"/>
          <c:showBubbleSize val="0"/>
        </c:dLbls>
        <c:gapWidth val="219"/>
        <c:overlap val="-27"/>
        <c:axId val="392632768"/>
        <c:axId val="392632112"/>
      </c:barChart>
      <c:catAx>
        <c:axId val="392632768"/>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2632112"/>
        <c:crosses val="autoZero"/>
        <c:auto val="1"/>
        <c:lblAlgn val="ctr"/>
        <c:lblOffset val="100"/>
        <c:noMultiLvlLbl val="0"/>
      </c:catAx>
      <c:valAx>
        <c:axId val="39263211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2632768"/>
        <c:crosses val="autoZero"/>
        <c:crossBetween val="between"/>
      </c:valAx>
      <c:spPr>
        <a:noFill/>
        <a:ln>
          <a:noFill/>
        </a:ln>
        <a:effectLst/>
      </c:spPr>
    </c:plotArea>
    <c:legend>
      <c:legendPos val="r"/>
      <c:layout>
        <c:manualLayout>
          <c:xMode val="edge"/>
          <c:yMode val="edge"/>
          <c:x val="0.18410078740157482"/>
          <c:y val="0.10929352580927384"/>
          <c:w val="0.6576209181399495"/>
          <c:h val="6.828813065033535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Annual </a:t>
            </a:r>
            <a:r>
              <a:rPr lang="en-US" sz="1200" baseline="0"/>
              <a:t>Reimbursable and Reimbursed Expenses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6088830782944585"/>
          <c:y val="0.17171296296296296"/>
          <c:w val="0.8020804041004308"/>
          <c:h val="0.72088764946048411"/>
        </c:manualLayout>
      </c:layout>
      <c:barChart>
        <c:barDir val="col"/>
        <c:grouping val="clustered"/>
        <c:varyColors val="0"/>
        <c:ser>
          <c:idx val="0"/>
          <c:order val="0"/>
          <c:tx>
            <c:v>Reimbursable</c:v>
          </c:tx>
          <c:spPr>
            <a:solidFill>
              <a:schemeClr val="accent1">
                <a:shade val="76000"/>
              </a:schemeClr>
            </a:solidFill>
            <a:ln>
              <a:noFill/>
            </a:ln>
            <a:effectLst/>
          </c:spPr>
          <c:invertIfNegative val="0"/>
          <c:trendline>
            <c:spPr>
              <a:ln w="19050" cap="rnd">
                <a:solidFill>
                  <a:schemeClr val="accent1">
                    <a:shade val="76000"/>
                  </a:schemeClr>
                </a:solidFill>
                <a:prstDash val="sysDot"/>
              </a:ln>
              <a:effectLst/>
            </c:spPr>
            <c:trendlineType val="linear"/>
            <c:dispRSqr val="0"/>
            <c:dispEq val="0"/>
          </c:trendline>
          <c:val>
            <c:numRef>
              <c:f>'Fig 5.8'!$C$40:$G$40</c:f>
              <c:numCache>
                <c:formatCode>#,##0_);[Red]\(#,##0\)</c:formatCode>
                <c:ptCount val="5"/>
                <c:pt idx="0">
                  <c:v>0</c:v>
                </c:pt>
                <c:pt idx="1">
                  <c:v>0</c:v>
                </c:pt>
                <c:pt idx="2">
                  <c:v>0</c:v>
                </c:pt>
                <c:pt idx="3">
                  <c:v>0</c:v>
                </c:pt>
                <c:pt idx="4">
                  <c:v>0</c:v>
                </c:pt>
              </c:numCache>
            </c:numRef>
          </c:val>
          <c:extLst>
            <c:ext xmlns:c16="http://schemas.microsoft.com/office/drawing/2014/chart" uri="{C3380CC4-5D6E-409C-BE32-E72D297353CC}">
              <c16:uniqueId val="{00000000-1142-419F-8DB0-504BB57E9C0D}"/>
            </c:ext>
          </c:extLst>
        </c:ser>
        <c:ser>
          <c:idx val="1"/>
          <c:order val="1"/>
          <c:tx>
            <c:v>Reimbursed</c:v>
          </c:tx>
          <c:spPr>
            <a:solidFill>
              <a:schemeClr val="accent1">
                <a:tint val="77000"/>
              </a:schemeClr>
            </a:solidFill>
            <a:ln>
              <a:noFill/>
            </a:ln>
            <a:effectLst/>
          </c:spPr>
          <c:invertIfNegative val="0"/>
          <c:trendline>
            <c:spPr>
              <a:ln w="19050" cap="rnd">
                <a:solidFill>
                  <a:schemeClr val="accent1">
                    <a:tint val="77000"/>
                  </a:schemeClr>
                </a:solidFill>
                <a:prstDash val="sysDot"/>
              </a:ln>
              <a:effectLst/>
            </c:spPr>
            <c:trendlineType val="linear"/>
            <c:dispRSqr val="0"/>
            <c:dispEq val="0"/>
          </c:trendline>
          <c:val>
            <c:numRef>
              <c:f>'Fig 5.8'!$C$39:$G$39</c:f>
              <c:numCache>
                <c:formatCode>#,##0_);[Red]\(#,##0\)</c:formatCode>
                <c:ptCount val="5"/>
                <c:pt idx="0">
                  <c:v>0</c:v>
                </c:pt>
                <c:pt idx="1">
                  <c:v>0</c:v>
                </c:pt>
                <c:pt idx="2">
                  <c:v>0</c:v>
                </c:pt>
                <c:pt idx="3">
                  <c:v>0</c:v>
                </c:pt>
                <c:pt idx="4">
                  <c:v>0</c:v>
                </c:pt>
              </c:numCache>
            </c:numRef>
          </c:val>
          <c:extLst>
            <c:ext xmlns:c16="http://schemas.microsoft.com/office/drawing/2014/chart" uri="{C3380CC4-5D6E-409C-BE32-E72D297353CC}">
              <c16:uniqueId val="{00000001-1142-419F-8DB0-504BB57E9C0D}"/>
            </c:ext>
          </c:extLst>
        </c:ser>
        <c:dLbls>
          <c:showLegendKey val="0"/>
          <c:showVal val="0"/>
          <c:showCatName val="0"/>
          <c:showSerName val="0"/>
          <c:showPercent val="0"/>
          <c:showBubbleSize val="0"/>
        </c:dLbls>
        <c:gapWidth val="219"/>
        <c:overlap val="-27"/>
        <c:axId val="392632768"/>
        <c:axId val="392632112"/>
      </c:barChart>
      <c:catAx>
        <c:axId val="392632768"/>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2632112"/>
        <c:crosses val="autoZero"/>
        <c:auto val="1"/>
        <c:lblAlgn val="ctr"/>
        <c:lblOffset val="100"/>
        <c:noMultiLvlLbl val="0"/>
      </c:catAx>
      <c:valAx>
        <c:axId val="39263211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2632768"/>
        <c:crosses val="autoZero"/>
        <c:crossBetween val="between"/>
      </c:valAx>
      <c:spPr>
        <a:noFill/>
        <a:ln>
          <a:noFill/>
        </a:ln>
        <a:effectLst/>
      </c:spPr>
    </c:plotArea>
    <c:legend>
      <c:legendPos val="r"/>
      <c:layout>
        <c:manualLayout>
          <c:xMode val="edge"/>
          <c:yMode val="edge"/>
          <c:x val="0.22334607042044269"/>
          <c:y val="0.12781204432779236"/>
          <c:w val="0.6576209181399495"/>
          <c:h val="0.10532516768737239"/>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Annual </a:t>
            </a:r>
            <a:r>
              <a:rPr lang="en-US" sz="1200" baseline="0"/>
              <a:t>Reimbursed and Total Operating Expenses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6088830782944585"/>
          <c:y val="0.17171296296296296"/>
          <c:w val="0.8020804041004308"/>
          <c:h val="0.72088764946048411"/>
        </c:manualLayout>
      </c:layout>
      <c:barChart>
        <c:barDir val="col"/>
        <c:grouping val="clustered"/>
        <c:varyColors val="0"/>
        <c:ser>
          <c:idx val="1"/>
          <c:order val="0"/>
          <c:tx>
            <c:v>Reimbursed</c:v>
          </c:tx>
          <c:spPr>
            <a:solidFill>
              <a:schemeClr val="accent1"/>
            </a:solidFill>
            <a:ln>
              <a:noFill/>
            </a:ln>
            <a:effectLst/>
          </c:spPr>
          <c:invertIfNegative val="0"/>
          <c:trendline>
            <c:spPr>
              <a:ln w="19050" cap="rnd">
                <a:solidFill>
                  <a:schemeClr val="accent1">
                    <a:tint val="77000"/>
                  </a:schemeClr>
                </a:solidFill>
                <a:prstDash val="sysDot"/>
              </a:ln>
              <a:effectLst/>
            </c:spPr>
            <c:trendlineType val="linear"/>
            <c:dispRSqr val="0"/>
            <c:dispEq val="0"/>
          </c:trendline>
          <c:val>
            <c:numRef>
              <c:f>'Fig 5.9'!$C$45:$G$45</c:f>
              <c:numCache>
                <c:formatCode>#,##0_);[Red]\(#,##0\)</c:formatCode>
                <c:ptCount val="5"/>
                <c:pt idx="0">
                  <c:v>0</c:v>
                </c:pt>
                <c:pt idx="1">
                  <c:v>0</c:v>
                </c:pt>
                <c:pt idx="2">
                  <c:v>0</c:v>
                </c:pt>
                <c:pt idx="3">
                  <c:v>0</c:v>
                </c:pt>
                <c:pt idx="4">
                  <c:v>0</c:v>
                </c:pt>
              </c:numCache>
            </c:numRef>
          </c:val>
          <c:extLst>
            <c:ext xmlns:c16="http://schemas.microsoft.com/office/drawing/2014/chart" uri="{C3380CC4-5D6E-409C-BE32-E72D297353CC}">
              <c16:uniqueId val="{00000003-9EFB-49FB-8BA7-9A1C61E82981}"/>
            </c:ext>
          </c:extLst>
        </c:ser>
        <c:ser>
          <c:idx val="2"/>
          <c:order val="1"/>
          <c:tx>
            <c:v>Total Operating Expenses</c:v>
          </c:tx>
          <c:spPr>
            <a:solidFill>
              <a:schemeClr val="accent1">
                <a:tint val="65000"/>
              </a:schemeClr>
            </a:solidFill>
            <a:ln>
              <a:noFill/>
            </a:ln>
            <a:effectLst/>
          </c:spPr>
          <c:invertIfNegative val="0"/>
          <c:trendline>
            <c:spPr>
              <a:ln w="19050" cap="rnd">
                <a:solidFill>
                  <a:schemeClr val="accent1">
                    <a:tint val="65000"/>
                  </a:schemeClr>
                </a:solidFill>
                <a:prstDash val="sysDot"/>
              </a:ln>
              <a:effectLst/>
            </c:spPr>
            <c:trendlineType val="linear"/>
            <c:dispRSqr val="0"/>
            <c:dispEq val="0"/>
          </c:trendline>
          <c:val>
            <c:numRef>
              <c:f>'Fig 5.9'!$C$47:$G$47</c:f>
              <c:numCache>
                <c:formatCode>#,##0_);[Red]\(#,##0\)</c:formatCode>
                <c:ptCount val="5"/>
                <c:pt idx="0">
                  <c:v>0</c:v>
                </c:pt>
                <c:pt idx="1">
                  <c:v>0</c:v>
                </c:pt>
                <c:pt idx="2">
                  <c:v>0</c:v>
                </c:pt>
                <c:pt idx="3">
                  <c:v>0</c:v>
                </c:pt>
                <c:pt idx="4">
                  <c:v>0</c:v>
                </c:pt>
              </c:numCache>
            </c:numRef>
          </c:val>
          <c:extLst>
            <c:ext xmlns:c16="http://schemas.microsoft.com/office/drawing/2014/chart" uri="{C3380CC4-5D6E-409C-BE32-E72D297353CC}">
              <c16:uniqueId val="{00000004-9EFB-49FB-8BA7-9A1C61E82981}"/>
            </c:ext>
          </c:extLst>
        </c:ser>
        <c:dLbls>
          <c:showLegendKey val="0"/>
          <c:showVal val="0"/>
          <c:showCatName val="0"/>
          <c:showSerName val="0"/>
          <c:showPercent val="0"/>
          <c:showBubbleSize val="0"/>
        </c:dLbls>
        <c:gapWidth val="219"/>
        <c:overlap val="-27"/>
        <c:axId val="392632768"/>
        <c:axId val="392632112"/>
      </c:barChart>
      <c:catAx>
        <c:axId val="392632768"/>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2632112"/>
        <c:crosses val="autoZero"/>
        <c:auto val="1"/>
        <c:lblAlgn val="ctr"/>
        <c:lblOffset val="100"/>
        <c:noMultiLvlLbl val="0"/>
      </c:catAx>
      <c:valAx>
        <c:axId val="39263211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2632768"/>
        <c:crosses val="autoZero"/>
        <c:crossBetween val="between"/>
      </c:valAx>
      <c:spPr>
        <a:noFill/>
        <a:ln>
          <a:noFill/>
        </a:ln>
        <a:effectLst/>
      </c:spPr>
    </c:plotArea>
    <c:legend>
      <c:legendPos val="r"/>
      <c:layout>
        <c:manualLayout>
          <c:xMode val="edge"/>
          <c:yMode val="edge"/>
          <c:x val="0.11768569306195215"/>
          <c:y val="0.12781204432779236"/>
          <c:w val="0.87314835834199966"/>
          <c:h val="9.4160104986876644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Annual Net </a:t>
            </a:r>
            <a:r>
              <a:rPr lang="en-US" sz="1200" baseline="0"/>
              <a:t>Operating Income</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6088830782944585"/>
          <c:y val="0.17171296296296296"/>
          <c:w val="0.8020804041004308"/>
          <c:h val="0.72088764946048411"/>
        </c:manualLayout>
      </c:layout>
      <c:barChart>
        <c:barDir val="col"/>
        <c:grouping val="clustered"/>
        <c:varyColors val="0"/>
        <c:ser>
          <c:idx val="0"/>
          <c:order val="0"/>
          <c:spPr>
            <a:solidFill>
              <a:schemeClr val="accent1"/>
            </a:solidFill>
            <a:ln>
              <a:noFill/>
            </a:ln>
            <a:effectLst/>
          </c:spPr>
          <c:invertIfNegative val="0"/>
          <c:trendline>
            <c:spPr>
              <a:ln w="19050" cap="rnd">
                <a:solidFill>
                  <a:schemeClr val="accent1"/>
                </a:solidFill>
                <a:prstDash val="sysDot"/>
              </a:ln>
              <a:effectLst/>
            </c:spPr>
            <c:trendlineType val="linear"/>
            <c:dispRSqr val="0"/>
            <c:dispEq val="0"/>
          </c:trendline>
          <c:val>
            <c:numRef>
              <c:f>'Fig 5.10'!$C$44:$G$44</c:f>
              <c:numCache>
                <c:formatCode>#,##0_);[Red]\(#,##0\)</c:formatCode>
                <c:ptCount val="5"/>
              </c:numCache>
            </c:numRef>
          </c:val>
          <c:extLst>
            <c:ext xmlns:c16="http://schemas.microsoft.com/office/drawing/2014/chart" uri="{C3380CC4-5D6E-409C-BE32-E72D297353CC}">
              <c16:uniqueId val="{00000000-711E-40CF-A137-ACA9F6EF63A2}"/>
            </c:ext>
          </c:extLst>
        </c:ser>
        <c:dLbls>
          <c:showLegendKey val="0"/>
          <c:showVal val="0"/>
          <c:showCatName val="0"/>
          <c:showSerName val="0"/>
          <c:showPercent val="0"/>
          <c:showBubbleSize val="0"/>
        </c:dLbls>
        <c:gapWidth val="219"/>
        <c:overlap val="-27"/>
        <c:axId val="392632768"/>
        <c:axId val="392632112"/>
      </c:barChart>
      <c:catAx>
        <c:axId val="392632768"/>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2632112"/>
        <c:crosses val="autoZero"/>
        <c:auto val="1"/>
        <c:lblAlgn val="ctr"/>
        <c:lblOffset val="100"/>
        <c:noMultiLvlLbl val="0"/>
      </c:catAx>
      <c:valAx>
        <c:axId val="39263211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263276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Annual </a:t>
            </a:r>
            <a:r>
              <a:rPr lang="en-US" sz="1200" baseline="0"/>
              <a:t>NOI and Unlevered Cash Flow</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6088830782944585"/>
          <c:y val="0.17171296296296296"/>
          <c:w val="0.8020804041004308"/>
          <c:h val="0.72088764946048411"/>
        </c:manualLayout>
      </c:layout>
      <c:barChart>
        <c:barDir val="col"/>
        <c:grouping val="clustered"/>
        <c:varyColors val="0"/>
        <c:ser>
          <c:idx val="0"/>
          <c:order val="0"/>
          <c:tx>
            <c:v>NOI</c:v>
          </c:tx>
          <c:spPr>
            <a:solidFill>
              <a:schemeClr val="accent1">
                <a:shade val="76000"/>
              </a:schemeClr>
            </a:solidFill>
            <a:ln>
              <a:noFill/>
            </a:ln>
            <a:effectLst/>
          </c:spPr>
          <c:invertIfNegative val="0"/>
          <c:val>
            <c:numRef>
              <c:f>'Fig 5.11'!$C$44:$G$44</c:f>
              <c:numCache>
                <c:formatCode>#,##0_);[Red]\(#,##0\)</c:formatCode>
                <c:ptCount val="5"/>
                <c:pt idx="0">
                  <c:v>0</c:v>
                </c:pt>
                <c:pt idx="1">
                  <c:v>0</c:v>
                </c:pt>
                <c:pt idx="2">
                  <c:v>0</c:v>
                </c:pt>
                <c:pt idx="3">
                  <c:v>0</c:v>
                </c:pt>
                <c:pt idx="4">
                  <c:v>0</c:v>
                </c:pt>
              </c:numCache>
            </c:numRef>
          </c:val>
          <c:extLst>
            <c:ext xmlns:c16="http://schemas.microsoft.com/office/drawing/2014/chart" uri="{C3380CC4-5D6E-409C-BE32-E72D297353CC}">
              <c16:uniqueId val="{00000000-D41D-4DFE-8307-9421A789C381}"/>
            </c:ext>
          </c:extLst>
        </c:ser>
        <c:ser>
          <c:idx val="1"/>
          <c:order val="1"/>
          <c:tx>
            <c:v>Unlevered Cash Flow</c:v>
          </c:tx>
          <c:spPr>
            <a:solidFill>
              <a:schemeClr val="accent1">
                <a:tint val="77000"/>
              </a:schemeClr>
            </a:solidFill>
            <a:ln>
              <a:noFill/>
            </a:ln>
            <a:effectLst/>
          </c:spPr>
          <c:invertIfNegative val="0"/>
          <c:val>
            <c:numRef>
              <c:f>'Fig 5.11'!$C$52:$G$52</c:f>
              <c:numCache>
                <c:formatCode>#,##0_);[Red]\(#,##0\)</c:formatCode>
                <c:ptCount val="5"/>
              </c:numCache>
            </c:numRef>
          </c:val>
          <c:extLst>
            <c:ext xmlns:c16="http://schemas.microsoft.com/office/drawing/2014/chart" uri="{C3380CC4-5D6E-409C-BE32-E72D297353CC}">
              <c16:uniqueId val="{00000001-D41D-4DFE-8307-9421A789C381}"/>
            </c:ext>
          </c:extLst>
        </c:ser>
        <c:dLbls>
          <c:showLegendKey val="0"/>
          <c:showVal val="0"/>
          <c:showCatName val="0"/>
          <c:showSerName val="0"/>
          <c:showPercent val="0"/>
          <c:showBubbleSize val="0"/>
        </c:dLbls>
        <c:gapWidth val="219"/>
        <c:overlap val="-27"/>
        <c:axId val="392632768"/>
        <c:axId val="392632112"/>
      </c:barChart>
      <c:catAx>
        <c:axId val="392632768"/>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2632112"/>
        <c:crosses val="autoZero"/>
        <c:auto val="1"/>
        <c:lblAlgn val="ctr"/>
        <c:lblOffset val="100"/>
        <c:noMultiLvlLbl val="0"/>
      </c:catAx>
      <c:valAx>
        <c:axId val="39263211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2632768"/>
        <c:crosses val="autoZero"/>
        <c:crossBetween val="between"/>
      </c:valAx>
      <c:spPr>
        <a:noFill/>
        <a:ln>
          <a:noFill/>
        </a:ln>
        <a:effectLst/>
      </c:spPr>
    </c:plotArea>
    <c:legend>
      <c:legendPos val="r"/>
      <c:layout>
        <c:manualLayout>
          <c:xMode val="edge"/>
          <c:yMode val="edge"/>
          <c:x val="0.18410078740157482"/>
          <c:y val="0.10929352580927384"/>
          <c:w val="0.6576209181399495"/>
          <c:h val="6.828813065033535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Annual </a:t>
            </a:r>
            <a:r>
              <a:rPr lang="en-US" sz="1200" baseline="0"/>
              <a:t>Depreciation from Purchase</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6088830782944585"/>
          <c:y val="0.17171296296296296"/>
          <c:w val="0.8020804041004308"/>
          <c:h val="0.72088764946048411"/>
        </c:manualLayout>
      </c:layout>
      <c:barChart>
        <c:barDir val="col"/>
        <c:grouping val="clustered"/>
        <c:varyColors val="0"/>
        <c:ser>
          <c:idx val="0"/>
          <c:order val="0"/>
          <c:tx>
            <c:v>NOI</c:v>
          </c:tx>
          <c:spPr>
            <a:solidFill>
              <a:schemeClr val="accent1"/>
            </a:solidFill>
            <a:ln>
              <a:noFill/>
            </a:ln>
            <a:effectLst/>
          </c:spPr>
          <c:invertIfNegative val="0"/>
          <c:val>
            <c:numRef>
              <c:f>'Fig 5.12'!$C$28:$G$28</c:f>
              <c:numCache>
                <c:formatCode>"$"#,##0_);[Red]\("$"#,##0\)</c:formatCode>
                <c:ptCount val="5"/>
              </c:numCache>
            </c:numRef>
          </c:val>
          <c:extLst>
            <c:ext xmlns:c16="http://schemas.microsoft.com/office/drawing/2014/chart" uri="{C3380CC4-5D6E-409C-BE32-E72D297353CC}">
              <c16:uniqueId val="{00000000-FE3E-4FEF-8766-95D356FE11D2}"/>
            </c:ext>
          </c:extLst>
        </c:ser>
        <c:dLbls>
          <c:showLegendKey val="0"/>
          <c:showVal val="0"/>
          <c:showCatName val="0"/>
          <c:showSerName val="0"/>
          <c:showPercent val="0"/>
          <c:showBubbleSize val="0"/>
        </c:dLbls>
        <c:gapWidth val="219"/>
        <c:overlap val="-27"/>
        <c:axId val="392632768"/>
        <c:axId val="392632112"/>
      </c:barChart>
      <c:catAx>
        <c:axId val="392632768"/>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2632112"/>
        <c:crosses val="autoZero"/>
        <c:auto val="1"/>
        <c:lblAlgn val="ctr"/>
        <c:lblOffset val="100"/>
        <c:noMultiLvlLbl val="0"/>
      </c:catAx>
      <c:valAx>
        <c:axId val="39263211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263276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Annual </a:t>
            </a:r>
            <a:r>
              <a:rPr lang="en-US" sz="1200" baseline="0"/>
              <a:t>Depreciation from TIs and Cap Ex</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4579396820680435"/>
          <c:y val="0.17171296296296296"/>
          <c:w val="0.81717474372307231"/>
          <c:h val="0.72088764946048411"/>
        </c:manualLayout>
      </c:layout>
      <c:barChart>
        <c:barDir val="col"/>
        <c:grouping val="clustered"/>
        <c:varyColors val="0"/>
        <c:ser>
          <c:idx val="0"/>
          <c:order val="0"/>
          <c:tx>
            <c:v>TI Depreciation</c:v>
          </c:tx>
          <c:spPr>
            <a:solidFill>
              <a:schemeClr val="accent1">
                <a:shade val="76000"/>
              </a:schemeClr>
            </a:solidFill>
            <a:ln>
              <a:noFill/>
            </a:ln>
            <a:effectLst/>
          </c:spPr>
          <c:invertIfNegative val="0"/>
          <c:val>
            <c:numRef>
              <c:f>'Fig 5.13'!$C$36:$G$36</c:f>
              <c:numCache>
                <c:formatCode>#,##0_);[Red]\(#,##0\)</c:formatCode>
                <c:ptCount val="5"/>
              </c:numCache>
            </c:numRef>
          </c:val>
          <c:extLst>
            <c:ext xmlns:c16="http://schemas.microsoft.com/office/drawing/2014/chart" uri="{C3380CC4-5D6E-409C-BE32-E72D297353CC}">
              <c16:uniqueId val="{00000000-34AA-4E42-BFB9-F0729F721E53}"/>
            </c:ext>
          </c:extLst>
        </c:ser>
        <c:ser>
          <c:idx val="1"/>
          <c:order val="1"/>
          <c:tx>
            <c:v>Cap Ex Depreciation</c:v>
          </c:tx>
          <c:spPr>
            <a:solidFill>
              <a:schemeClr val="accent1">
                <a:tint val="77000"/>
              </a:schemeClr>
            </a:solidFill>
            <a:ln>
              <a:noFill/>
            </a:ln>
            <a:effectLst/>
          </c:spPr>
          <c:invertIfNegative val="0"/>
          <c:val>
            <c:numRef>
              <c:f>'Fig 5.13'!$C$37:$G$37</c:f>
              <c:numCache>
                <c:formatCode>#,##0_);[Red]\(#,##0\)</c:formatCode>
                <c:ptCount val="5"/>
              </c:numCache>
            </c:numRef>
          </c:val>
          <c:extLst>
            <c:ext xmlns:c16="http://schemas.microsoft.com/office/drawing/2014/chart" uri="{C3380CC4-5D6E-409C-BE32-E72D297353CC}">
              <c16:uniqueId val="{00000001-34AA-4E42-BFB9-F0729F721E53}"/>
            </c:ext>
          </c:extLst>
        </c:ser>
        <c:dLbls>
          <c:showLegendKey val="0"/>
          <c:showVal val="0"/>
          <c:showCatName val="0"/>
          <c:showSerName val="0"/>
          <c:showPercent val="0"/>
          <c:showBubbleSize val="0"/>
        </c:dLbls>
        <c:gapWidth val="219"/>
        <c:overlap val="-27"/>
        <c:axId val="392632768"/>
        <c:axId val="392632112"/>
      </c:barChart>
      <c:catAx>
        <c:axId val="392632768"/>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2632112"/>
        <c:crosses val="autoZero"/>
        <c:auto val="1"/>
        <c:lblAlgn val="ctr"/>
        <c:lblOffset val="100"/>
        <c:noMultiLvlLbl val="0"/>
      </c:catAx>
      <c:valAx>
        <c:axId val="39263211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2632768"/>
        <c:crosses val="autoZero"/>
        <c:crossBetween val="between"/>
      </c:valAx>
      <c:spPr>
        <a:noFill/>
        <a:ln>
          <a:noFill/>
        </a:ln>
        <a:effectLst/>
      </c:spPr>
    </c:plotArea>
    <c:legend>
      <c:legendPos val="r"/>
      <c:layout>
        <c:manualLayout>
          <c:xMode val="edge"/>
          <c:yMode val="edge"/>
          <c:x val="0.23907437230723522"/>
          <c:y val="9.2360382035578878E-2"/>
          <c:w val="0.63413317486257614"/>
          <c:h val="0.1006955380577427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Annual Total </a:t>
            </a:r>
            <a:r>
              <a:rPr lang="en-US" sz="1200" baseline="0"/>
              <a:t>Depreciation</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6657007409814381"/>
          <c:y val="0.17171296296296296"/>
          <c:w val="0.7963987257672378"/>
          <c:h val="0.72088764946048411"/>
        </c:manualLayout>
      </c:layout>
      <c:barChart>
        <c:barDir val="col"/>
        <c:grouping val="clustered"/>
        <c:varyColors val="0"/>
        <c:ser>
          <c:idx val="0"/>
          <c:order val="0"/>
          <c:tx>
            <c:v>TI Depreciation</c:v>
          </c:tx>
          <c:spPr>
            <a:solidFill>
              <a:schemeClr val="accent1"/>
            </a:solidFill>
            <a:ln>
              <a:noFill/>
            </a:ln>
            <a:effectLst/>
          </c:spPr>
          <c:invertIfNegative val="0"/>
          <c:val>
            <c:numRef>
              <c:f>'Fig 5.14'!$C$35:$G$35</c:f>
              <c:numCache>
                <c:formatCode>"$"#,##0_);[Red]\("$"#,##0\)</c:formatCode>
                <c:ptCount val="5"/>
              </c:numCache>
            </c:numRef>
          </c:val>
          <c:extLst>
            <c:ext xmlns:c16="http://schemas.microsoft.com/office/drawing/2014/chart" uri="{C3380CC4-5D6E-409C-BE32-E72D297353CC}">
              <c16:uniqueId val="{00000000-0810-4E75-9A83-C4BB38D7BEBE}"/>
            </c:ext>
          </c:extLst>
        </c:ser>
        <c:dLbls>
          <c:showLegendKey val="0"/>
          <c:showVal val="0"/>
          <c:showCatName val="0"/>
          <c:showSerName val="0"/>
          <c:showPercent val="0"/>
          <c:showBubbleSize val="0"/>
        </c:dLbls>
        <c:gapWidth val="219"/>
        <c:overlap val="-27"/>
        <c:axId val="392632768"/>
        <c:axId val="392632112"/>
      </c:barChart>
      <c:catAx>
        <c:axId val="392632768"/>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2632112"/>
        <c:crosses val="autoZero"/>
        <c:auto val="1"/>
        <c:lblAlgn val="ctr"/>
        <c:lblOffset val="100"/>
        <c:noMultiLvlLbl val="0"/>
      </c:catAx>
      <c:valAx>
        <c:axId val="39263211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263276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Annual Before-Tax Levered Cash Flow</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5771617723238654"/>
          <c:y val="0.17171296296296296"/>
          <c:w val="0.80525260331960902"/>
          <c:h val="0.72088764946048411"/>
        </c:manualLayout>
      </c:layout>
      <c:barChart>
        <c:barDir val="col"/>
        <c:grouping val="clustered"/>
        <c:varyColors val="0"/>
        <c:ser>
          <c:idx val="0"/>
          <c:order val="0"/>
          <c:tx>
            <c:v>TI Depreciation</c:v>
          </c:tx>
          <c:spPr>
            <a:solidFill>
              <a:schemeClr val="accent1"/>
            </a:solidFill>
            <a:ln>
              <a:noFill/>
            </a:ln>
            <a:effectLst/>
          </c:spPr>
          <c:invertIfNegative val="0"/>
          <c:val>
            <c:numRef>
              <c:f>'Fig 5.15'!$C$17:$G$17</c:f>
              <c:numCache>
                <c:formatCode>"$"#,##0_);[Red]\("$"#,##0\)</c:formatCode>
                <c:ptCount val="5"/>
              </c:numCache>
            </c:numRef>
          </c:val>
          <c:extLst>
            <c:ext xmlns:c16="http://schemas.microsoft.com/office/drawing/2014/chart" uri="{C3380CC4-5D6E-409C-BE32-E72D297353CC}">
              <c16:uniqueId val="{00000000-6F54-4CEE-85EE-355DAE695037}"/>
            </c:ext>
          </c:extLst>
        </c:ser>
        <c:dLbls>
          <c:showLegendKey val="0"/>
          <c:showVal val="0"/>
          <c:showCatName val="0"/>
          <c:showSerName val="0"/>
          <c:showPercent val="0"/>
          <c:showBubbleSize val="0"/>
        </c:dLbls>
        <c:gapWidth val="219"/>
        <c:overlap val="-27"/>
        <c:axId val="392632768"/>
        <c:axId val="392632112"/>
      </c:barChart>
      <c:catAx>
        <c:axId val="392632768"/>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2632112"/>
        <c:crosses val="autoZero"/>
        <c:auto val="1"/>
        <c:lblAlgn val="ctr"/>
        <c:lblOffset val="100"/>
        <c:noMultiLvlLbl val="0"/>
      </c:catAx>
      <c:valAx>
        <c:axId val="39263211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263276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Annual Taxable Income</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8083129613893864"/>
          <c:y val="0.17171296296296296"/>
          <c:w val="0.79638233311561435"/>
          <c:h val="0.72088764946048411"/>
        </c:manualLayout>
      </c:layout>
      <c:barChart>
        <c:barDir val="col"/>
        <c:grouping val="clustered"/>
        <c:varyColors val="0"/>
        <c:ser>
          <c:idx val="0"/>
          <c:order val="0"/>
          <c:spPr>
            <a:solidFill>
              <a:schemeClr val="accent1"/>
            </a:solidFill>
            <a:ln>
              <a:noFill/>
            </a:ln>
            <a:effectLst/>
          </c:spPr>
          <c:invertIfNegative val="0"/>
          <c:val>
            <c:numRef>
              <c:f>'Fig 5.17'!$D$49:$H$49</c:f>
              <c:numCache>
                <c:formatCode>"$"#,##0_);[Red]\("$"#,##0\)</c:formatCode>
                <c:ptCount val="5"/>
                <c:pt idx="0">
                  <c:v>-32871.428571428572</c:v>
                </c:pt>
                <c:pt idx="1">
                  <c:v>-92826.166666666672</c:v>
                </c:pt>
                <c:pt idx="2">
                  <c:v>-172160.72619047618</c:v>
                </c:pt>
                <c:pt idx="3">
                  <c:v>-135678.83333333334</c:v>
                </c:pt>
                <c:pt idx="4">
                  <c:v>-127104.52380952382</c:v>
                </c:pt>
              </c:numCache>
            </c:numRef>
          </c:val>
          <c:extLst>
            <c:ext xmlns:c16="http://schemas.microsoft.com/office/drawing/2014/chart" uri="{C3380CC4-5D6E-409C-BE32-E72D297353CC}">
              <c16:uniqueId val="{00000000-61AB-406F-963C-8CE65C5ABF4E}"/>
            </c:ext>
          </c:extLst>
        </c:ser>
        <c:dLbls>
          <c:showLegendKey val="0"/>
          <c:showVal val="0"/>
          <c:showCatName val="0"/>
          <c:showSerName val="0"/>
          <c:showPercent val="0"/>
          <c:showBubbleSize val="0"/>
        </c:dLbls>
        <c:gapWidth val="219"/>
        <c:overlap val="-27"/>
        <c:axId val="392632768"/>
        <c:axId val="392632112"/>
      </c:barChart>
      <c:catAx>
        <c:axId val="392632768"/>
        <c:scaling>
          <c:orientation val="minMax"/>
        </c:scaling>
        <c:delete val="0"/>
        <c:axPos val="b"/>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2632112"/>
        <c:crosses val="autoZero"/>
        <c:auto val="1"/>
        <c:lblAlgn val="ctr"/>
        <c:lblOffset val="100"/>
        <c:noMultiLvlLbl val="0"/>
      </c:catAx>
      <c:valAx>
        <c:axId val="39263211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_);[Red]\(&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263276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Annual Before- and After-Tax Levered Cash Flow</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6851083048581192"/>
          <c:y val="0.17171296296296296"/>
          <c:w val="0.79604266825137426"/>
          <c:h val="0.72088764946048411"/>
        </c:manualLayout>
      </c:layout>
      <c:barChart>
        <c:barDir val="col"/>
        <c:grouping val="clustered"/>
        <c:varyColors val="0"/>
        <c:ser>
          <c:idx val="0"/>
          <c:order val="0"/>
          <c:tx>
            <c:v>Before-Tax</c:v>
          </c:tx>
          <c:spPr>
            <a:solidFill>
              <a:schemeClr val="accent1">
                <a:shade val="76000"/>
              </a:schemeClr>
            </a:solidFill>
            <a:ln>
              <a:noFill/>
            </a:ln>
            <a:effectLst/>
          </c:spPr>
          <c:invertIfNegative val="0"/>
          <c:val>
            <c:numRef>
              <c:f>'Fig 5.18'!$D$19:$H$19</c:f>
              <c:numCache>
                <c:formatCode>"$"#,##0_);[Red]\("$"#,##0\)</c:formatCode>
                <c:ptCount val="5"/>
                <c:pt idx="0">
                  <c:v>0</c:v>
                </c:pt>
                <c:pt idx="1">
                  <c:v>0</c:v>
                </c:pt>
                <c:pt idx="2">
                  <c:v>0</c:v>
                </c:pt>
                <c:pt idx="3">
                  <c:v>0</c:v>
                </c:pt>
                <c:pt idx="4">
                  <c:v>0</c:v>
                </c:pt>
              </c:numCache>
            </c:numRef>
          </c:val>
          <c:extLst>
            <c:ext xmlns:c16="http://schemas.microsoft.com/office/drawing/2014/chart" uri="{C3380CC4-5D6E-409C-BE32-E72D297353CC}">
              <c16:uniqueId val="{00000000-7D15-44D1-8056-D31A74B41DE8}"/>
            </c:ext>
          </c:extLst>
        </c:ser>
        <c:ser>
          <c:idx val="1"/>
          <c:order val="1"/>
          <c:tx>
            <c:v>After-Tax</c:v>
          </c:tx>
          <c:spPr>
            <a:solidFill>
              <a:schemeClr val="accent1">
                <a:tint val="77000"/>
              </a:schemeClr>
            </a:solidFill>
            <a:ln>
              <a:noFill/>
            </a:ln>
            <a:effectLst/>
          </c:spPr>
          <c:invertIfNegative val="0"/>
          <c:val>
            <c:numRef>
              <c:f>'Fig 5.18'!$D$44:$H$44</c:f>
              <c:numCache>
                <c:formatCode>"$"#,##0_);[Red]\("$"#,##0\)</c:formatCode>
                <c:ptCount val="5"/>
              </c:numCache>
            </c:numRef>
          </c:val>
          <c:extLst>
            <c:ext xmlns:c16="http://schemas.microsoft.com/office/drawing/2014/chart" uri="{C3380CC4-5D6E-409C-BE32-E72D297353CC}">
              <c16:uniqueId val="{00000001-7D15-44D1-8056-D31A74B41DE8}"/>
            </c:ext>
          </c:extLst>
        </c:ser>
        <c:dLbls>
          <c:showLegendKey val="0"/>
          <c:showVal val="0"/>
          <c:showCatName val="0"/>
          <c:showSerName val="0"/>
          <c:showPercent val="0"/>
          <c:showBubbleSize val="0"/>
        </c:dLbls>
        <c:gapWidth val="219"/>
        <c:overlap val="-27"/>
        <c:axId val="392632768"/>
        <c:axId val="392632112"/>
      </c:barChart>
      <c:catAx>
        <c:axId val="392632768"/>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2632112"/>
        <c:crosses val="autoZero"/>
        <c:auto val="1"/>
        <c:lblAlgn val="ctr"/>
        <c:lblOffset val="100"/>
        <c:noMultiLvlLbl val="0"/>
      </c:catAx>
      <c:valAx>
        <c:axId val="39263211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2632768"/>
        <c:crosses val="autoZero"/>
        <c:crossBetween val="between"/>
      </c:valAx>
      <c:spPr>
        <a:noFill/>
        <a:ln>
          <a:noFill/>
        </a:ln>
        <a:effectLst/>
      </c:spPr>
    </c:plotArea>
    <c:legend>
      <c:legendPos val="r"/>
      <c:layout>
        <c:manualLayout>
          <c:xMode val="edge"/>
          <c:yMode val="edge"/>
          <c:x val="0.22938380626949939"/>
          <c:y val="0.11290463692038495"/>
          <c:w val="0.49123541821423267"/>
          <c:h val="6.828813065033535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Annual Income Tax Liability</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5183170405586094"/>
          <c:y val="0.17171296296296296"/>
          <c:w val="0.81113700787401577"/>
          <c:h val="0.72088764946048411"/>
        </c:manualLayout>
      </c:layout>
      <c:barChart>
        <c:barDir val="col"/>
        <c:grouping val="clustered"/>
        <c:varyColors val="0"/>
        <c:ser>
          <c:idx val="0"/>
          <c:order val="0"/>
          <c:spPr>
            <a:solidFill>
              <a:schemeClr val="accent1"/>
            </a:solidFill>
            <a:ln>
              <a:noFill/>
            </a:ln>
            <a:effectLst/>
          </c:spPr>
          <c:invertIfNegative val="0"/>
          <c:dLbls>
            <c:numFmt formatCode="&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'Fig 5.18'!$D$67:$H$67</c:f>
              <c:numCache>
                <c:formatCode>#,##0_);[Red]\(#,##0\)</c:formatCode>
                <c:ptCount val="5"/>
                <c:pt idx="0">
                  <c:v>0</c:v>
                </c:pt>
                <c:pt idx="1">
                  <c:v>0</c:v>
                </c:pt>
                <c:pt idx="2">
                  <c:v>0</c:v>
                </c:pt>
                <c:pt idx="3">
                  <c:v>0</c:v>
                </c:pt>
                <c:pt idx="4">
                  <c:v>0</c:v>
                </c:pt>
              </c:numCache>
            </c:numRef>
          </c:val>
          <c:extLst>
            <c:ext xmlns:c16="http://schemas.microsoft.com/office/drawing/2014/chart" uri="{C3380CC4-5D6E-409C-BE32-E72D297353CC}">
              <c16:uniqueId val="{00000000-5839-48E4-8E32-587D40F791AE}"/>
            </c:ext>
          </c:extLst>
        </c:ser>
        <c:dLbls>
          <c:showLegendKey val="0"/>
          <c:showVal val="0"/>
          <c:showCatName val="0"/>
          <c:showSerName val="0"/>
          <c:showPercent val="0"/>
          <c:showBubbleSize val="0"/>
        </c:dLbls>
        <c:gapWidth val="219"/>
        <c:overlap val="-27"/>
        <c:axId val="392632768"/>
        <c:axId val="392632112"/>
      </c:barChart>
      <c:catAx>
        <c:axId val="392632768"/>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2632112"/>
        <c:crosses val="autoZero"/>
        <c:auto val="1"/>
        <c:lblAlgn val="ctr"/>
        <c:lblOffset val="100"/>
        <c:noMultiLvlLbl val="0"/>
      </c:catAx>
      <c:valAx>
        <c:axId val="39263211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263276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 id="14">
  <a:schemeClr val="accent1"/>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withinLinear" id="14">
  <a:schemeClr val="accent1"/>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withinLinear" id="14">
  <a:schemeClr val="accent1"/>
</cs:colorStyle>
</file>

<file path=xl/charts/colors7.xml><?xml version="1.0" encoding="utf-8"?>
<cs:colorStyle xmlns:cs="http://schemas.microsoft.com/office/drawing/2012/chartStyle" xmlns:a="http://schemas.openxmlformats.org/drawingml/2006/main" meth="withinLinear" id="14">
  <a:schemeClr val="accent1"/>
</cs:colorStyle>
</file>

<file path=xl/charts/colors8.xml><?xml version="1.0" encoding="utf-8"?>
<cs:colorStyle xmlns:cs="http://schemas.microsoft.com/office/drawing/2012/chartStyle" xmlns:a="http://schemas.openxmlformats.org/drawingml/2006/main" meth="withinLinear" id="14">
  <a:schemeClr val="accent1"/>
</cs:colorStyle>
</file>

<file path=xl/charts/colors9.xml><?xml version="1.0" encoding="utf-8"?>
<cs:colorStyle xmlns:cs="http://schemas.microsoft.com/office/drawing/2012/chartStyle" xmlns:a="http://schemas.openxmlformats.org/drawingml/2006/main" meth="withinLinear" id="14">
  <a:schemeClr val="accent1"/>
</cs:colorStyle>
</file>

<file path=xl/charts/colors10.xml><?xml version="1.0" encoding="utf-8"?>
<cs:colorStyle xmlns:cs="http://schemas.microsoft.com/office/drawing/2012/chartStyle" xmlns:a="http://schemas.openxmlformats.org/drawingml/2006/main" meth="withinLinear" id="14">
  <a:schemeClr val="accent1"/>
</cs:colorStyle>
</file>

<file path=xl/charts/colors11.xml><?xml version="1.0" encoding="utf-8"?>
<cs:colorStyle xmlns:cs="http://schemas.microsoft.com/office/drawing/2012/chartStyle" xmlns:a="http://schemas.openxmlformats.org/drawingml/2006/main" meth="withinLinear" id="14">
  <a:schemeClr val="accent1"/>
</cs:colorStyle>
</file>

<file path=xl/charts/colors12.xml><?xml version="1.0" encoding="utf-8"?>
<cs:colorStyle xmlns:cs="http://schemas.microsoft.com/office/drawing/2012/chartStyle" xmlns:a="http://schemas.openxmlformats.org/drawingml/2006/main" meth="withinLinear" id="14">
  <a:schemeClr val="accent1"/>
</cs:colorStyle>
</file>

<file path=xl/charts/colors13.xml><?xml version="1.0" encoding="utf-8"?>
<cs:colorStyle xmlns:cs="http://schemas.microsoft.com/office/drawing/2012/chartStyle" xmlns:a="http://schemas.openxmlformats.org/drawingml/2006/main" meth="withinLinear" id="14">
  <a:schemeClr val="accent1"/>
</cs:colorStyle>
</file>

<file path=xl/charts/colors14.xml><?xml version="1.0" encoding="utf-8"?>
<cs:colorStyle xmlns:cs="http://schemas.microsoft.com/office/drawing/2012/chartStyle" xmlns:a="http://schemas.openxmlformats.org/drawingml/2006/main" meth="withinLinear" id="14">
  <a:schemeClr val="accent1"/>
</cs:colorStyle>
</file>

<file path=xl/charts/colors15.xml><?xml version="1.0" encoding="utf-8"?>
<cs:colorStyle xmlns:cs="http://schemas.microsoft.com/office/drawing/2012/chartStyle" xmlns:a="http://schemas.openxmlformats.org/drawingml/2006/main" meth="withinLinear" id="14">
  <a:schemeClr val="accent1"/>
</cs:colorStyle>
</file>

<file path=xl/charts/colors16.xml><?xml version="1.0" encoding="utf-8"?>
<cs:colorStyle xmlns:cs="http://schemas.microsoft.com/office/drawing/2012/chartStyle" xmlns:a="http://schemas.openxmlformats.org/drawingml/2006/main" meth="withinLinear" id="14">
  <a:schemeClr val="accent1"/>
</cs:colorStyle>
</file>

<file path=xl/charts/colors17.xml><?xml version="1.0" encoding="utf-8"?>
<cs:colorStyle xmlns:cs="http://schemas.microsoft.com/office/drawing/2012/chartStyle" xmlns:a="http://schemas.openxmlformats.org/drawingml/2006/main" meth="withinLinear" id="14">
  <a:schemeClr val="accent1"/>
</cs:colorStyle>
</file>

<file path=xl/charts/colors18.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7.xml.rels><?xml version="1.0" encoding="UTF-8" standalone="yes"?>
<Relationships xmlns="http://schemas.openxmlformats.org/package/2006/relationships"><Relationship Id="rId2" Type="http://schemas.openxmlformats.org/officeDocument/2006/relationships/chart" Target="../charts/chart18.xml"/><Relationship Id="rId1" Type="http://schemas.openxmlformats.org/officeDocument/2006/relationships/chart" Target="../charts/chart17.xml"/></Relationships>
</file>

<file path=xl/drawings/drawing1.xml><?xml version="1.0" encoding="utf-8"?>
<xdr:wsDr xmlns:xdr="http://schemas.openxmlformats.org/drawingml/2006/spreadsheetDrawing" xmlns:a="http://schemas.openxmlformats.org/drawingml/2006/main">
  <xdr:twoCellAnchor editAs="oneCell">
    <xdr:from>
      <xdr:col>1</xdr:col>
      <xdr:colOff>148168</xdr:colOff>
      <xdr:row>2</xdr:row>
      <xdr:rowOff>137583</xdr:rowOff>
    </xdr:from>
    <xdr:to>
      <xdr:col>11</xdr:col>
      <xdr:colOff>375113</xdr:colOff>
      <xdr:row>42</xdr:row>
      <xdr:rowOff>6883</xdr:rowOff>
    </xdr:to>
    <xdr:pic>
      <xdr:nvPicPr>
        <xdr:cNvPr id="8" name="Picture 7">
          <a:extLst>
            <a:ext uri="{FF2B5EF4-FFF2-40B4-BE49-F238E27FC236}">
              <a16:creationId xmlns:a16="http://schemas.microsoft.com/office/drawing/2014/main" id="{43176F7D-7969-453C-AF53-325B7780B0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9043" y="497417"/>
          <a:ext cx="6735695" cy="7065966"/>
        </a:xfrm>
        <a:prstGeom prst="rect">
          <a:avLst/>
        </a:prstGeom>
      </xdr:spPr>
    </xdr:pic>
    <xdr:clientData/>
  </xdr:twoCellAnchor>
  <xdr:oneCellAnchor>
    <xdr:from>
      <xdr:col>1</xdr:col>
      <xdr:colOff>391583</xdr:colOff>
      <xdr:row>41</xdr:row>
      <xdr:rowOff>105832</xdr:rowOff>
    </xdr:from>
    <xdr:ext cx="6429453" cy="1031564"/>
    <xdr:sp macro="" textlink="">
      <xdr:nvSpPr>
        <xdr:cNvPr id="4" name="TextBox 3">
          <a:extLst>
            <a:ext uri="{FF2B5EF4-FFF2-40B4-BE49-F238E27FC236}">
              <a16:creationId xmlns:a16="http://schemas.microsoft.com/office/drawing/2014/main" id="{8D24F900-B132-4E81-BAA9-269A3542ED4A}"/>
            </a:ext>
          </a:extLst>
        </xdr:cNvPr>
        <xdr:cNvSpPr txBox="1"/>
      </xdr:nvSpPr>
      <xdr:spPr>
        <a:xfrm>
          <a:off x="1042458" y="7482416"/>
          <a:ext cx="6429453" cy="103156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n-US" sz="3000" b="0">
              <a:solidFill>
                <a:schemeClr val="bg1"/>
              </a:solidFill>
            </a:rPr>
            <a:t>Online Companion</a:t>
          </a:r>
          <a:r>
            <a:rPr lang="en-US" sz="3000" b="0" baseline="0">
              <a:solidFill>
                <a:schemeClr val="bg1"/>
              </a:solidFill>
            </a:rPr>
            <a:t> to </a:t>
          </a:r>
          <a:r>
            <a:rPr lang="en-US" sz="3000" b="0">
              <a:solidFill>
                <a:schemeClr val="bg1"/>
              </a:solidFill>
            </a:rPr>
            <a:t>Chapter</a:t>
          </a:r>
          <a:r>
            <a:rPr lang="en-US" sz="3000" b="0" baseline="0">
              <a:solidFill>
                <a:schemeClr val="bg1"/>
              </a:solidFill>
            </a:rPr>
            <a:t> 5 Figures </a:t>
          </a:r>
        </a:p>
        <a:p>
          <a:pPr algn="ctr"/>
          <a:r>
            <a:rPr lang="en-US" sz="3000" b="0" baseline="0">
              <a:solidFill>
                <a:schemeClr val="bg1"/>
              </a:solidFill>
            </a:rPr>
            <a:t>Property-Level Pro Forma Analysis</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xdr:col>
      <xdr:colOff>1050925</xdr:colOff>
      <xdr:row>15</xdr:row>
      <xdr:rowOff>142875</xdr:rowOff>
    </xdr:from>
    <xdr:to>
      <xdr:col>8</xdr:col>
      <xdr:colOff>95250</xdr:colOff>
      <xdr:row>33</xdr:row>
      <xdr:rowOff>142875</xdr:rowOff>
    </xdr:to>
    <xdr:graphicFrame macro="">
      <xdr:nvGraphicFramePr>
        <xdr:cNvPr id="2" name="Chart 1">
          <a:extLst>
            <a:ext uri="{FF2B5EF4-FFF2-40B4-BE49-F238E27FC236}">
              <a16:creationId xmlns:a16="http://schemas.microsoft.com/office/drawing/2014/main" id="{43CCB7F8-F118-4361-9185-6A22C042213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1117600</xdr:colOff>
      <xdr:row>17</xdr:row>
      <xdr:rowOff>57150</xdr:rowOff>
    </xdr:from>
    <xdr:to>
      <xdr:col>8</xdr:col>
      <xdr:colOff>161925</xdr:colOff>
      <xdr:row>35</xdr:row>
      <xdr:rowOff>50800</xdr:rowOff>
    </xdr:to>
    <xdr:graphicFrame macro="">
      <xdr:nvGraphicFramePr>
        <xdr:cNvPr id="3" name="Chart 2">
          <a:extLst>
            <a:ext uri="{FF2B5EF4-FFF2-40B4-BE49-F238E27FC236}">
              <a16:creationId xmlns:a16="http://schemas.microsoft.com/office/drawing/2014/main" id="{BAB28DA0-C542-450C-91C2-739DEDA3AC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1073150</xdr:colOff>
      <xdr:row>20</xdr:row>
      <xdr:rowOff>19050</xdr:rowOff>
    </xdr:from>
    <xdr:to>
      <xdr:col>8</xdr:col>
      <xdr:colOff>117475</xdr:colOff>
      <xdr:row>38</xdr:row>
      <xdr:rowOff>19050</xdr:rowOff>
    </xdr:to>
    <xdr:graphicFrame macro="">
      <xdr:nvGraphicFramePr>
        <xdr:cNvPr id="2" name="Chart 1">
          <a:extLst>
            <a:ext uri="{FF2B5EF4-FFF2-40B4-BE49-F238E27FC236}">
              <a16:creationId xmlns:a16="http://schemas.microsoft.com/office/drawing/2014/main" id="{9236F933-018E-4C38-A725-1E6053ADA9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1114425</xdr:colOff>
      <xdr:row>23</xdr:row>
      <xdr:rowOff>95250</xdr:rowOff>
    </xdr:from>
    <xdr:to>
      <xdr:col>8</xdr:col>
      <xdr:colOff>63500</xdr:colOff>
      <xdr:row>41</xdr:row>
      <xdr:rowOff>88900</xdr:rowOff>
    </xdr:to>
    <xdr:graphicFrame macro="">
      <xdr:nvGraphicFramePr>
        <xdr:cNvPr id="2" name="Chart 1">
          <a:extLst>
            <a:ext uri="{FF2B5EF4-FFF2-40B4-BE49-F238E27FC236}">
              <a16:creationId xmlns:a16="http://schemas.microsoft.com/office/drawing/2014/main" id="{9EFDBF6C-E700-4F56-9E47-C065FB5179E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1117600</xdr:colOff>
      <xdr:row>42</xdr:row>
      <xdr:rowOff>0</xdr:rowOff>
    </xdr:from>
    <xdr:to>
      <xdr:col>8</xdr:col>
      <xdr:colOff>66675</xdr:colOff>
      <xdr:row>60</xdr:row>
      <xdr:rowOff>0</xdr:rowOff>
    </xdr:to>
    <xdr:graphicFrame macro="">
      <xdr:nvGraphicFramePr>
        <xdr:cNvPr id="3" name="Chart 2">
          <a:extLst>
            <a:ext uri="{FF2B5EF4-FFF2-40B4-BE49-F238E27FC236}">
              <a16:creationId xmlns:a16="http://schemas.microsoft.com/office/drawing/2014/main" id="{735220EF-220D-4B2C-B1E0-5A08FCAD96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xdr:col>
      <xdr:colOff>1098550</xdr:colOff>
      <xdr:row>27</xdr:row>
      <xdr:rowOff>127000</xdr:rowOff>
    </xdr:from>
    <xdr:to>
      <xdr:col>8</xdr:col>
      <xdr:colOff>142875</xdr:colOff>
      <xdr:row>45</xdr:row>
      <xdr:rowOff>120650</xdr:rowOff>
    </xdr:to>
    <xdr:graphicFrame macro="">
      <xdr:nvGraphicFramePr>
        <xdr:cNvPr id="2" name="Chart 1">
          <a:extLst>
            <a:ext uri="{FF2B5EF4-FFF2-40B4-BE49-F238E27FC236}">
              <a16:creationId xmlns:a16="http://schemas.microsoft.com/office/drawing/2014/main" id="{DDF4A431-9C70-4280-A31B-B295056A83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xdr:col>
      <xdr:colOff>1079500</xdr:colOff>
      <xdr:row>29</xdr:row>
      <xdr:rowOff>146050</xdr:rowOff>
    </xdr:from>
    <xdr:to>
      <xdr:col>8</xdr:col>
      <xdr:colOff>123825</xdr:colOff>
      <xdr:row>47</xdr:row>
      <xdr:rowOff>139700</xdr:rowOff>
    </xdr:to>
    <xdr:graphicFrame macro="">
      <xdr:nvGraphicFramePr>
        <xdr:cNvPr id="2" name="Chart 1">
          <a:extLst>
            <a:ext uri="{FF2B5EF4-FFF2-40B4-BE49-F238E27FC236}">
              <a16:creationId xmlns:a16="http://schemas.microsoft.com/office/drawing/2014/main" id="{E4E2B96F-DD14-498F-B021-C5C72B7846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xdr:col>
      <xdr:colOff>946150</xdr:colOff>
      <xdr:row>40</xdr:row>
      <xdr:rowOff>38100</xdr:rowOff>
    </xdr:from>
    <xdr:to>
      <xdr:col>7</xdr:col>
      <xdr:colOff>104775</xdr:colOff>
      <xdr:row>58</xdr:row>
      <xdr:rowOff>38100</xdr:rowOff>
    </xdr:to>
    <xdr:graphicFrame macro="">
      <xdr:nvGraphicFramePr>
        <xdr:cNvPr id="2" name="Chart 1">
          <a:extLst>
            <a:ext uri="{FF2B5EF4-FFF2-40B4-BE49-F238E27FC236}">
              <a16:creationId xmlns:a16="http://schemas.microsoft.com/office/drawing/2014/main" id="{D1178EF8-2F01-4D8B-BEE4-B9A3B9B7E1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958850</xdr:colOff>
      <xdr:row>47</xdr:row>
      <xdr:rowOff>107950</xdr:rowOff>
    </xdr:from>
    <xdr:to>
      <xdr:col>8</xdr:col>
      <xdr:colOff>3175</xdr:colOff>
      <xdr:row>65</xdr:row>
      <xdr:rowOff>107950</xdr:rowOff>
    </xdr:to>
    <xdr:graphicFrame macro="">
      <xdr:nvGraphicFramePr>
        <xdr:cNvPr id="2" name="Chart 1">
          <a:extLst>
            <a:ext uri="{FF2B5EF4-FFF2-40B4-BE49-F238E27FC236}">
              <a16:creationId xmlns:a16="http://schemas.microsoft.com/office/drawing/2014/main" id="{87C3E1CF-08F5-4D6F-A2DB-37C673D449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1047750</xdr:colOff>
      <xdr:row>44</xdr:row>
      <xdr:rowOff>152400</xdr:rowOff>
    </xdr:from>
    <xdr:to>
      <xdr:col>8</xdr:col>
      <xdr:colOff>92075</xdr:colOff>
      <xdr:row>62</xdr:row>
      <xdr:rowOff>146050</xdr:rowOff>
    </xdr:to>
    <xdr:graphicFrame macro="">
      <xdr:nvGraphicFramePr>
        <xdr:cNvPr id="2" name="Chart 1">
          <a:extLst>
            <a:ext uri="{FF2B5EF4-FFF2-40B4-BE49-F238E27FC236}">
              <a16:creationId xmlns:a16="http://schemas.microsoft.com/office/drawing/2014/main" id="{80FF7C04-B387-4BA3-ACD8-0D61406BA9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952500</xdr:colOff>
      <xdr:row>52</xdr:row>
      <xdr:rowOff>107950</xdr:rowOff>
    </xdr:from>
    <xdr:to>
      <xdr:col>7</xdr:col>
      <xdr:colOff>111125</xdr:colOff>
      <xdr:row>70</xdr:row>
      <xdr:rowOff>101600</xdr:rowOff>
    </xdr:to>
    <xdr:graphicFrame macro="">
      <xdr:nvGraphicFramePr>
        <xdr:cNvPr id="2" name="Chart 1">
          <a:extLst>
            <a:ext uri="{FF2B5EF4-FFF2-40B4-BE49-F238E27FC236}">
              <a16:creationId xmlns:a16="http://schemas.microsoft.com/office/drawing/2014/main" id="{C5123C64-2BAC-47BF-932F-53ED9FAB6C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1</xdr:col>
      <xdr:colOff>812800</xdr:colOff>
      <xdr:row>28</xdr:row>
      <xdr:rowOff>146050</xdr:rowOff>
    </xdr:from>
    <xdr:to>
      <xdr:col>8</xdr:col>
      <xdr:colOff>73025</xdr:colOff>
      <xdr:row>46</xdr:row>
      <xdr:rowOff>139700</xdr:rowOff>
    </xdr:to>
    <xdr:graphicFrame macro="">
      <xdr:nvGraphicFramePr>
        <xdr:cNvPr id="2" name="Chart 1">
          <a:extLst>
            <a:ext uri="{FF2B5EF4-FFF2-40B4-BE49-F238E27FC236}">
              <a16:creationId xmlns:a16="http://schemas.microsoft.com/office/drawing/2014/main" id="{5019E4C1-1546-4593-8F98-B4A6DDCB93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1</xdr:col>
      <xdr:colOff>1289050</xdr:colOff>
      <xdr:row>38</xdr:row>
      <xdr:rowOff>114300</xdr:rowOff>
    </xdr:from>
    <xdr:to>
      <xdr:col>7</xdr:col>
      <xdr:colOff>161925</xdr:colOff>
      <xdr:row>56</xdr:row>
      <xdr:rowOff>69850</xdr:rowOff>
    </xdr:to>
    <xdr:graphicFrame macro="">
      <xdr:nvGraphicFramePr>
        <xdr:cNvPr id="2" name="Chart 1">
          <a:extLst>
            <a:ext uri="{FF2B5EF4-FFF2-40B4-BE49-F238E27FC236}">
              <a16:creationId xmlns:a16="http://schemas.microsoft.com/office/drawing/2014/main" id="{6901143D-92BB-4007-946B-63ED40920C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1</xdr:col>
      <xdr:colOff>933450</xdr:colOff>
      <xdr:row>35</xdr:row>
      <xdr:rowOff>95250</xdr:rowOff>
    </xdr:from>
    <xdr:to>
      <xdr:col>6</xdr:col>
      <xdr:colOff>669925</xdr:colOff>
      <xdr:row>53</xdr:row>
      <xdr:rowOff>88900</xdr:rowOff>
    </xdr:to>
    <xdr:graphicFrame macro="">
      <xdr:nvGraphicFramePr>
        <xdr:cNvPr id="2" name="Chart 1">
          <a:extLst>
            <a:ext uri="{FF2B5EF4-FFF2-40B4-BE49-F238E27FC236}">
              <a16:creationId xmlns:a16="http://schemas.microsoft.com/office/drawing/2014/main" id="{49208553-F2E6-4EBE-AF16-4836690D2B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1</xdr:col>
      <xdr:colOff>1022350</xdr:colOff>
      <xdr:row>17</xdr:row>
      <xdr:rowOff>82550</xdr:rowOff>
    </xdr:from>
    <xdr:to>
      <xdr:col>8</xdr:col>
      <xdr:colOff>66675</xdr:colOff>
      <xdr:row>35</xdr:row>
      <xdr:rowOff>76200</xdr:rowOff>
    </xdr:to>
    <xdr:graphicFrame macro="">
      <xdr:nvGraphicFramePr>
        <xdr:cNvPr id="2" name="Chart 1">
          <a:extLst>
            <a:ext uri="{FF2B5EF4-FFF2-40B4-BE49-F238E27FC236}">
              <a16:creationId xmlns:a16="http://schemas.microsoft.com/office/drawing/2014/main" id="{A05869AE-2CF6-4EE7-AA25-ABB1A955B3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2</xdr:col>
      <xdr:colOff>184150</xdr:colOff>
      <xdr:row>49</xdr:row>
      <xdr:rowOff>82550</xdr:rowOff>
    </xdr:from>
    <xdr:to>
      <xdr:col>8</xdr:col>
      <xdr:colOff>92075</xdr:colOff>
      <xdr:row>67</xdr:row>
      <xdr:rowOff>82550</xdr:rowOff>
    </xdr:to>
    <xdr:graphicFrame macro="">
      <xdr:nvGraphicFramePr>
        <xdr:cNvPr id="2" name="Chart 1">
          <a:extLst>
            <a:ext uri="{FF2B5EF4-FFF2-40B4-BE49-F238E27FC236}">
              <a16:creationId xmlns:a16="http://schemas.microsoft.com/office/drawing/2014/main" id="{0D4A8873-F012-48BD-96D5-16290B6F71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1</xdr:col>
      <xdr:colOff>2093913</xdr:colOff>
      <xdr:row>67</xdr:row>
      <xdr:rowOff>22225</xdr:rowOff>
    </xdr:from>
    <xdr:to>
      <xdr:col>7</xdr:col>
      <xdr:colOff>630238</xdr:colOff>
      <xdr:row>85</xdr:row>
      <xdr:rowOff>22225</xdr:rowOff>
    </xdr:to>
    <xdr:graphicFrame macro="">
      <xdr:nvGraphicFramePr>
        <xdr:cNvPr id="2" name="Chart 1">
          <a:extLst>
            <a:ext uri="{FF2B5EF4-FFF2-40B4-BE49-F238E27FC236}">
              <a16:creationId xmlns:a16="http://schemas.microsoft.com/office/drawing/2014/main" id="{D36C3535-2FFE-42EA-BA1C-4D0624A2B2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20638</xdr:colOff>
      <xdr:row>67</xdr:row>
      <xdr:rowOff>12700</xdr:rowOff>
    </xdr:from>
    <xdr:to>
      <xdr:col>15</xdr:col>
      <xdr:colOff>239713</xdr:colOff>
      <xdr:row>85</xdr:row>
      <xdr:rowOff>12700</xdr:rowOff>
    </xdr:to>
    <xdr:graphicFrame macro="">
      <xdr:nvGraphicFramePr>
        <xdr:cNvPr id="3" name="Chart 2">
          <a:extLst>
            <a:ext uri="{FF2B5EF4-FFF2-40B4-BE49-F238E27FC236}">
              <a16:creationId xmlns:a16="http://schemas.microsoft.com/office/drawing/2014/main" id="{B288D63E-A7AA-456A-815A-4815662A19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4CA21-15FB-4401-B173-1F206FB468EF}">
  <dimension ref="C54:L54"/>
  <sheetViews>
    <sheetView tabSelected="1" zoomScale="80" zoomScaleNormal="80" workbookViewId="0">
      <selection activeCell="C8" sqref="C8"/>
    </sheetView>
  </sheetViews>
  <sheetFormatPr defaultColWidth="9.05859375" defaultRowHeight="14.35" x14ac:dyDescent="0.5"/>
  <cols>
    <col min="1" max="16384" width="9.05859375" style="350"/>
  </cols>
  <sheetData>
    <row r="54" spans="3:12" x14ac:dyDescent="0.5">
      <c r="C54" s="358">
        <f ca="1">YEAR(TODAY())</f>
        <v>2022</v>
      </c>
      <c r="D54" s="358"/>
      <c r="E54" s="358"/>
      <c r="F54" s="358"/>
      <c r="G54" s="358"/>
      <c r="H54" s="358"/>
      <c r="I54" s="358"/>
      <c r="J54" s="358"/>
      <c r="K54" s="358"/>
      <c r="L54" s="358"/>
    </row>
  </sheetData>
  <mergeCells count="1">
    <mergeCell ref="C54:L54"/>
  </mergeCells>
  <pageMargins left="0.7" right="0.7" top="0.75" bottom="0.75" header="0.3" footer="0.3"/>
  <pageSetup scale="7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17"/>
  <sheetViews>
    <sheetView workbookViewId="0"/>
  </sheetViews>
  <sheetFormatPr defaultColWidth="9" defaultRowHeight="11.7" x14ac:dyDescent="0.4"/>
  <cols>
    <col min="1" max="1" width="9" style="55"/>
    <col min="2" max="2" width="24.29296875" style="55" customWidth="1"/>
    <col min="3" max="3" width="13" style="55" customWidth="1"/>
    <col min="4" max="4" width="9" style="55"/>
    <col min="5" max="5" width="10.52734375" style="55" customWidth="1"/>
    <col min="6" max="11" width="9" style="55"/>
    <col min="12" max="12" width="10" style="55" bestFit="1" customWidth="1"/>
    <col min="13" max="16384" width="9" style="55"/>
  </cols>
  <sheetData>
    <row r="1" spans="2:13" ht="12" thickBot="1" x14ac:dyDescent="0.45"/>
    <row r="2" spans="2:13" ht="15" customHeight="1" thickTop="1" thickBot="1" x14ac:dyDescent="0.45">
      <c r="B2" s="359" t="s">
        <v>0</v>
      </c>
      <c r="C2" s="360"/>
      <c r="D2" s="53"/>
      <c r="E2" s="53"/>
      <c r="F2" s="54"/>
      <c r="G2" s="54"/>
      <c r="H2" s="54"/>
      <c r="I2" s="54"/>
      <c r="J2" s="54"/>
      <c r="K2" s="54"/>
      <c r="L2" s="54"/>
      <c r="M2" s="54"/>
    </row>
    <row r="3" spans="2:13" ht="15" customHeight="1" thickTop="1" x14ac:dyDescent="0.4">
      <c r="B3" s="361" t="s">
        <v>1</v>
      </c>
      <c r="C3" s="362"/>
      <c r="D3" s="56"/>
      <c r="E3" s="56"/>
      <c r="F3" s="57"/>
      <c r="G3" s="57"/>
      <c r="H3" s="57"/>
      <c r="I3" s="57"/>
      <c r="J3" s="57"/>
      <c r="K3" s="57"/>
      <c r="L3" s="57"/>
      <c r="M3" s="57"/>
    </row>
    <row r="4" spans="2:13" ht="12" customHeight="1" x14ac:dyDescent="0.4">
      <c r="B4" s="66"/>
      <c r="C4" s="67"/>
      <c r="D4" s="58"/>
      <c r="E4" s="58"/>
      <c r="F4" s="59"/>
      <c r="G4" s="59"/>
      <c r="H4" s="59"/>
      <c r="I4" s="59"/>
      <c r="J4" s="59"/>
      <c r="K4" s="59"/>
      <c r="L4" s="59"/>
      <c r="M4" s="57"/>
    </row>
    <row r="5" spans="2:13" x14ac:dyDescent="0.4">
      <c r="B5" s="68" t="s">
        <v>135</v>
      </c>
      <c r="C5" s="228">
        <v>300000</v>
      </c>
      <c r="D5" s="60"/>
      <c r="E5" s="60"/>
      <c r="F5" s="57"/>
      <c r="G5" s="57"/>
      <c r="H5" s="57"/>
      <c r="I5" s="57"/>
      <c r="J5" s="57"/>
      <c r="K5" s="57"/>
      <c r="L5" s="57"/>
      <c r="M5" s="57"/>
    </row>
    <row r="6" spans="2:13" x14ac:dyDescent="0.4">
      <c r="B6" s="68" t="s">
        <v>107</v>
      </c>
      <c r="C6" s="229">
        <v>15</v>
      </c>
      <c r="D6" s="58"/>
      <c r="E6" s="58"/>
      <c r="F6" s="61"/>
      <c r="G6" s="61"/>
      <c r="H6" s="61"/>
      <c r="I6" s="61"/>
      <c r="J6" s="61"/>
      <c r="K6" s="61"/>
      <c r="L6" s="61"/>
      <c r="M6" s="57"/>
    </row>
    <row r="7" spans="2:13" x14ac:dyDescent="0.4">
      <c r="B7" s="68"/>
      <c r="C7" s="72"/>
      <c r="D7" s="62"/>
      <c r="E7" s="62"/>
      <c r="F7" s="61"/>
      <c r="G7" s="61"/>
      <c r="H7" s="61"/>
      <c r="I7" s="61"/>
      <c r="J7" s="61"/>
      <c r="K7" s="61"/>
      <c r="L7" s="61"/>
      <c r="M7" s="57"/>
    </row>
    <row r="8" spans="2:13" s="69" customFormat="1" ht="20.25" customHeight="1" thickBot="1" x14ac:dyDescent="0.55000000000000004">
      <c r="B8" s="87" t="s">
        <v>2</v>
      </c>
      <c r="C8" s="244">
        <f>C5*C6</f>
        <v>4500000</v>
      </c>
      <c r="D8" s="58"/>
      <c r="E8" s="58"/>
      <c r="F8" s="70"/>
      <c r="G8" s="70"/>
      <c r="H8" s="70"/>
      <c r="I8" s="70"/>
      <c r="J8" s="70"/>
      <c r="K8" s="70"/>
      <c r="L8" s="70"/>
      <c r="M8" s="71"/>
    </row>
    <row r="9" spans="2:13" ht="12" thickTop="1" x14ac:dyDescent="0.4">
      <c r="B9" s="56"/>
      <c r="C9" s="63"/>
      <c r="D9" s="63"/>
      <c r="E9" s="63"/>
      <c r="F9" s="61"/>
      <c r="G9" s="61"/>
      <c r="H9" s="61"/>
      <c r="I9" s="61"/>
      <c r="J9" s="61"/>
      <c r="K9" s="61"/>
      <c r="L9" s="61"/>
      <c r="M9" s="57"/>
    </row>
    <row r="10" spans="2:13" x14ac:dyDescent="0.4">
      <c r="B10" s="63"/>
      <c r="C10" s="63"/>
      <c r="D10" s="63"/>
      <c r="E10" s="63"/>
      <c r="F10" s="61"/>
      <c r="G10" s="61"/>
      <c r="H10" s="61"/>
      <c r="I10" s="61"/>
      <c r="J10" s="61"/>
      <c r="K10" s="61"/>
      <c r="L10" s="61"/>
      <c r="M10" s="57"/>
    </row>
    <row r="11" spans="2:13" x14ac:dyDescent="0.4">
      <c r="B11" s="56"/>
      <c r="C11" s="60"/>
      <c r="D11" s="60"/>
      <c r="E11" s="60"/>
      <c r="F11" s="61"/>
      <c r="G11" s="61"/>
      <c r="H11" s="61"/>
      <c r="I11" s="61"/>
      <c r="J11" s="61"/>
      <c r="K11" s="61"/>
      <c r="L11" s="61"/>
      <c r="M11" s="57"/>
    </row>
    <row r="12" spans="2:13" x14ac:dyDescent="0.4">
      <c r="B12" s="63"/>
      <c r="C12" s="64"/>
      <c r="D12" s="63"/>
      <c r="E12" s="63"/>
      <c r="F12" s="61"/>
      <c r="G12" s="61"/>
      <c r="H12" s="61"/>
      <c r="I12" s="61"/>
      <c r="J12" s="61"/>
      <c r="K12" s="61"/>
      <c r="L12" s="61"/>
      <c r="M12" s="57"/>
    </row>
    <row r="13" spans="2:13" x14ac:dyDescent="0.4">
      <c r="B13" s="56"/>
      <c r="C13" s="60"/>
      <c r="D13" s="60"/>
      <c r="E13" s="60"/>
      <c r="F13" s="61"/>
      <c r="G13" s="61"/>
      <c r="H13" s="61"/>
      <c r="I13" s="61"/>
      <c r="J13" s="61"/>
      <c r="K13" s="61"/>
      <c r="L13" s="61"/>
      <c r="M13" s="57"/>
    </row>
    <row r="14" spans="2:13" x14ac:dyDescent="0.4">
      <c r="B14" s="58"/>
      <c r="C14" s="58"/>
      <c r="D14" s="58"/>
      <c r="E14" s="58"/>
      <c r="F14" s="61"/>
      <c r="G14" s="61"/>
      <c r="H14" s="61"/>
      <c r="I14" s="61"/>
      <c r="J14" s="61"/>
      <c r="K14" s="61"/>
      <c r="L14" s="61"/>
      <c r="M14" s="57"/>
    </row>
    <row r="15" spans="2:13" x14ac:dyDescent="0.4">
      <c r="B15" s="56"/>
      <c r="C15" s="60"/>
      <c r="D15" s="60"/>
      <c r="E15" s="62"/>
    </row>
    <row r="16" spans="2:13" x14ac:dyDescent="0.4">
      <c r="B16" s="58"/>
      <c r="C16" s="58"/>
      <c r="D16" s="58"/>
      <c r="E16" s="58"/>
    </row>
    <row r="17" spans="2:5" x14ac:dyDescent="0.4">
      <c r="B17" s="58"/>
      <c r="C17" s="65"/>
      <c r="D17" s="65"/>
      <c r="E17" s="65"/>
    </row>
  </sheetData>
  <mergeCells count="2">
    <mergeCell ref="B2:C2"/>
    <mergeCell ref="B3:C3"/>
  </mergeCells>
  <pageMargins left="0.7" right="0.7" top="0.75" bottom="0.75" header="0.3" footer="0.3"/>
  <pageSetup orientation="portrait" horizontalDpi="3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H70"/>
  <sheetViews>
    <sheetView workbookViewId="0"/>
  </sheetViews>
  <sheetFormatPr defaultColWidth="9" defaultRowHeight="11.7" x14ac:dyDescent="0.4"/>
  <cols>
    <col min="1" max="1" width="9" style="4"/>
    <col min="2" max="2" width="24.52734375" style="4" customWidth="1"/>
    <col min="3" max="7" width="9.52734375" style="4" customWidth="1"/>
    <col min="8" max="8" width="1.64453125" style="4" customWidth="1"/>
    <col min="9" max="16384" width="9" style="4"/>
  </cols>
  <sheetData>
    <row r="2" spans="2:8" x14ac:dyDescent="0.4">
      <c r="B2" s="81" t="s">
        <v>73</v>
      </c>
      <c r="C2" s="83" t="s">
        <v>67</v>
      </c>
      <c r="D2" s="83" t="s">
        <v>68</v>
      </c>
      <c r="E2" s="83" t="s">
        <v>69</v>
      </c>
      <c r="F2" s="83" t="s">
        <v>70</v>
      </c>
      <c r="G2" s="83" t="s">
        <v>71</v>
      </c>
    </row>
    <row r="3" spans="2:8" x14ac:dyDescent="0.4">
      <c r="B3" s="82" t="s">
        <v>74</v>
      </c>
      <c r="C3" s="31">
        <v>0</v>
      </c>
      <c r="D3" s="31">
        <v>0.02</v>
      </c>
      <c r="E3" s="31">
        <v>4.9299999999999997E-2</v>
      </c>
      <c r="F3" s="31">
        <v>2.2499999999999999E-2</v>
      </c>
      <c r="G3" s="31">
        <v>6.7000000000000002E-3</v>
      </c>
    </row>
    <row r="4" spans="2:8" x14ac:dyDescent="0.4">
      <c r="D4" s="31"/>
      <c r="E4" s="31"/>
      <c r="F4" s="31"/>
      <c r="G4" s="31"/>
    </row>
    <row r="5" spans="2:8" x14ac:dyDescent="0.4">
      <c r="D5" s="31"/>
      <c r="E5" s="31"/>
      <c r="F5" s="31"/>
      <c r="G5" s="31"/>
    </row>
    <row r="6" spans="2:8" x14ac:dyDescent="0.4">
      <c r="D6" s="31"/>
      <c r="E6" s="31"/>
      <c r="F6" s="31"/>
      <c r="G6" s="31"/>
    </row>
    <row r="7" spans="2:8" x14ac:dyDescent="0.4">
      <c r="D7" s="31"/>
      <c r="E7" s="31"/>
      <c r="F7" s="31"/>
      <c r="G7" s="31"/>
    </row>
    <row r="8" spans="2:8" ht="12" thickBot="1" x14ac:dyDescent="0.45">
      <c r="B8" s="366" t="s">
        <v>184</v>
      </c>
      <c r="C8" s="366"/>
      <c r="D8" s="366"/>
      <c r="E8" s="366"/>
      <c r="F8" s="366"/>
      <c r="G8" s="366"/>
      <c r="H8" s="366"/>
    </row>
    <row r="9" spans="2:8" ht="15" customHeight="1" thickTop="1" thickBot="1" x14ac:dyDescent="0.45">
      <c r="B9" s="363" t="s">
        <v>3</v>
      </c>
      <c r="C9" s="364"/>
      <c r="D9" s="364"/>
      <c r="E9" s="364"/>
      <c r="F9" s="364"/>
      <c r="G9" s="364"/>
      <c r="H9" s="365"/>
    </row>
    <row r="10" spans="2:8" ht="12" customHeight="1" thickTop="1" x14ac:dyDescent="0.4">
      <c r="B10" s="198"/>
      <c r="C10" s="199"/>
      <c r="D10" s="199"/>
      <c r="E10" s="199"/>
      <c r="F10" s="199"/>
      <c r="G10" s="199"/>
      <c r="H10" s="200"/>
    </row>
    <row r="11" spans="2:8" ht="12" customHeight="1" x14ac:dyDescent="0.4">
      <c r="B11" s="150"/>
      <c r="C11" s="151" t="s">
        <v>67</v>
      </c>
      <c r="D11" s="151" t="s">
        <v>68</v>
      </c>
      <c r="E11" s="151" t="s">
        <v>69</v>
      </c>
      <c r="F11" s="151" t="s">
        <v>70</v>
      </c>
      <c r="G11" s="151" t="s">
        <v>71</v>
      </c>
      <c r="H11" s="158"/>
    </row>
    <row r="12" spans="2:8" ht="12" customHeight="1" x14ac:dyDescent="0.4">
      <c r="B12" s="153" t="s">
        <v>16</v>
      </c>
      <c r="C12" s="166"/>
      <c r="D12" s="166"/>
      <c r="E12" s="166"/>
      <c r="F12" s="166"/>
      <c r="G12" s="151"/>
      <c r="H12" s="158"/>
    </row>
    <row r="13" spans="2:8" ht="12" customHeight="1" x14ac:dyDescent="0.4">
      <c r="B13" s="150"/>
      <c r="C13" s="149"/>
      <c r="D13" s="149"/>
      <c r="E13" s="149"/>
      <c r="F13" s="149"/>
      <c r="G13" s="152"/>
      <c r="H13" s="158"/>
    </row>
    <row r="14" spans="2:8" ht="12" customHeight="1" x14ac:dyDescent="0.4">
      <c r="B14" s="157" t="s">
        <v>8</v>
      </c>
      <c r="C14" s="167"/>
      <c r="D14" s="167"/>
      <c r="E14" s="167"/>
      <c r="F14" s="167"/>
      <c r="G14" s="180"/>
      <c r="H14" s="158"/>
    </row>
    <row r="15" spans="2:8" ht="20.25" customHeight="1" thickBot="1" x14ac:dyDescent="0.45">
      <c r="B15" s="73" t="s">
        <v>2</v>
      </c>
      <c r="C15" s="351"/>
      <c r="D15" s="351"/>
      <c r="E15" s="351"/>
      <c r="F15" s="351"/>
      <c r="G15" s="351"/>
      <c r="H15" s="201"/>
    </row>
    <row r="16" spans="2:8" ht="12" customHeight="1" thickTop="1" x14ac:dyDescent="0.4">
      <c r="B16" s="8"/>
      <c r="C16" s="7"/>
      <c r="D16" s="7"/>
      <c r="E16" s="7"/>
      <c r="F16" s="7"/>
      <c r="G16" s="7"/>
    </row>
    <row r="17" spans="2:7" ht="12" customHeight="1" x14ac:dyDescent="0.4">
      <c r="B17" s="9"/>
      <c r="C17" s="7"/>
      <c r="D17" s="7"/>
      <c r="E17" s="7"/>
      <c r="F17" s="7"/>
      <c r="G17" s="7"/>
    </row>
    <row r="18" spans="2:7" ht="12" customHeight="1" x14ac:dyDescent="0.4">
      <c r="B18" s="10"/>
      <c r="C18" s="11"/>
      <c r="D18" s="11"/>
      <c r="E18" s="11"/>
      <c r="F18" s="11"/>
      <c r="G18" s="11"/>
    </row>
    <row r="19" spans="2:7" ht="12" customHeight="1" x14ac:dyDescent="0.4">
      <c r="B19" s="10"/>
      <c r="C19" s="11"/>
      <c r="D19" s="11"/>
      <c r="E19" s="11"/>
      <c r="F19" s="11"/>
      <c r="G19" s="11"/>
    </row>
    <row r="20" spans="2:7" ht="12" customHeight="1" x14ac:dyDescent="0.4">
      <c r="G20" s="43"/>
    </row>
    <row r="21" spans="2:7" ht="12" customHeight="1" x14ac:dyDescent="0.4">
      <c r="G21" s="43"/>
    </row>
    <row r="22" spans="2:7" ht="12" customHeight="1" x14ac:dyDescent="0.4">
      <c r="G22" s="43"/>
    </row>
    <row r="23" spans="2:7" ht="12" customHeight="1" x14ac:dyDescent="0.4">
      <c r="G23" s="43"/>
    </row>
    <row r="24" spans="2:7" ht="12" customHeight="1" x14ac:dyDescent="0.4">
      <c r="G24" s="43"/>
    </row>
    <row r="25" spans="2:7" ht="12" customHeight="1" x14ac:dyDescent="0.4">
      <c r="G25" s="43"/>
    </row>
    <row r="26" spans="2:7" ht="12" customHeight="1" x14ac:dyDescent="0.4">
      <c r="G26" s="43"/>
    </row>
    <row r="27" spans="2:7" ht="12" customHeight="1" x14ac:dyDescent="0.4">
      <c r="G27" s="43"/>
    </row>
    <row r="28" spans="2:7" ht="12" customHeight="1" x14ac:dyDescent="0.4">
      <c r="G28" s="43"/>
    </row>
    <row r="29" spans="2:7" ht="12" customHeight="1" x14ac:dyDescent="0.4">
      <c r="G29" s="43"/>
    </row>
    <row r="30" spans="2:7" ht="12" customHeight="1" x14ac:dyDescent="0.4">
      <c r="G30" s="43"/>
    </row>
    <row r="31" spans="2:7" ht="12" customHeight="1" x14ac:dyDescent="0.4">
      <c r="G31" s="43"/>
    </row>
    <row r="32" spans="2:7" ht="12" customHeight="1" x14ac:dyDescent="0.4">
      <c r="G32" s="43"/>
    </row>
    <row r="33" spans="7:7" ht="12" customHeight="1" x14ac:dyDescent="0.4">
      <c r="G33" s="43"/>
    </row>
    <row r="34" spans="7:7" ht="12" customHeight="1" x14ac:dyDescent="0.4">
      <c r="G34" s="43"/>
    </row>
    <row r="35" spans="7:7" ht="12" customHeight="1" x14ac:dyDescent="0.4">
      <c r="G35" s="43"/>
    </row>
    <row r="36" spans="7:7" ht="12" customHeight="1" x14ac:dyDescent="0.4">
      <c r="G36" s="43"/>
    </row>
    <row r="37" spans="7:7" ht="12" customHeight="1" x14ac:dyDescent="0.4">
      <c r="G37" s="43"/>
    </row>
    <row r="38" spans="7:7" ht="12" customHeight="1" x14ac:dyDescent="0.4">
      <c r="G38" s="43"/>
    </row>
    <row r="39" spans="7:7" ht="12" customHeight="1" x14ac:dyDescent="0.4">
      <c r="G39" s="43"/>
    </row>
    <row r="40" spans="7:7" x14ac:dyDescent="0.4">
      <c r="G40" s="43"/>
    </row>
    <row r="41" spans="7:7" x14ac:dyDescent="0.4">
      <c r="G41" s="43"/>
    </row>
    <row r="42" spans="7:7" x14ac:dyDescent="0.4">
      <c r="G42" s="43"/>
    </row>
    <row r="43" spans="7:7" x14ac:dyDescent="0.4">
      <c r="G43" s="43"/>
    </row>
    <row r="44" spans="7:7" x14ac:dyDescent="0.4">
      <c r="G44" s="43"/>
    </row>
    <row r="45" spans="7:7" x14ac:dyDescent="0.4">
      <c r="G45" s="43"/>
    </row>
    <row r="46" spans="7:7" x14ac:dyDescent="0.4">
      <c r="G46" s="43"/>
    </row>
    <row r="47" spans="7:7" x14ac:dyDescent="0.4">
      <c r="G47" s="43"/>
    </row>
    <row r="48" spans="7:7" x14ac:dyDescent="0.4">
      <c r="G48" s="43"/>
    </row>
    <row r="49" spans="7:7" x14ac:dyDescent="0.4">
      <c r="G49" s="43"/>
    </row>
    <row r="50" spans="7:7" x14ac:dyDescent="0.4">
      <c r="G50" s="43"/>
    </row>
    <row r="51" spans="7:7" x14ac:dyDescent="0.4">
      <c r="G51" s="43"/>
    </row>
    <row r="52" spans="7:7" x14ac:dyDescent="0.4">
      <c r="G52" s="43"/>
    </row>
    <row r="53" spans="7:7" x14ac:dyDescent="0.4">
      <c r="G53" s="43"/>
    </row>
    <row r="54" spans="7:7" x14ac:dyDescent="0.4">
      <c r="G54" s="43"/>
    </row>
    <row r="55" spans="7:7" x14ac:dyDescent="0.4">
      <c r="G55" s="43"/>
    </row>
    <row r="56" spans="7:7" x14ac:dyDescent="0.4">
      <c r="G56" s="43"/>
    </row>
    <row r="57" spans="7:7" x14ac:dyDescent="0.4">
      <c r="G57" s="43"/>
    </row>
    <row r="58" spans="7:7" x14ac:dyDescent="0.4">
      <c r="G58" s="43"/>
    </row>
    <row r="59" spans="7:7" x14ac:dyDescent="0.4">
      <c r="G59" s="43"/>
    </row>
    <row r="60" spans="7:7" x14ac:dyDescent="0.4">
      <c r="G60" s="43"/>
    </row>
    <row r="61" spans="7:7" x14ac:dyDescent="0.4">
      <c r="G61" s="43"/>
    </row>
    <row r="62" spans="7:7" x14ac:dyDescent="0.4">
      <c r="G62" s="43"/>
    </row>
    <row r="63" spans="7:7" x14ac:dyDescent="0.4">
      <c r="G63" s="43"/>
    </row>
    <row r="64" spans="7:7" x14ac:dyDescent="0.4">
      <c r="G64" s="43"/>
    </row>
    <row r="65" spans="7:7" x14ac:dyDescent="0.4">
      <c r="G65" s="43"/>
    </row>
    <row r="66" spans="7:7" x14ac:dyDescent="0.4">
      <c r="G66" s="43"/>
    </row>
    <row r="67" spans="7:7" x14ac:dyDescent="0.4">
      <c r="G67" s="43"/>
    </row>
    <row r="68" spans="7:7" x14ac:dyDescent="0.4">
      <c r="G68" s="43"/>
    </row>
    <row r="69" spans="7:7" x14ac:dyDescent="0.4">
      <c r="G69" s="43"/>
    </row>
    <row r="70" spans="7:7" x14ac:dyDescent="0.4">
      <c r="G70" s="43"/>
    </row>
  </sheetData>
  <mergeCells count="2">
    <mergeCell ref="B9:H9"/>
    <mergeCell ref="B8:H8"/>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H70"/>
  <sheetViews>
    <sheetView workbookViewId="0"/>
  </sheetViews>
  <sheetFormatPr defaultColWidth="9" defaultRowHeight="11.7" x14ac:dyDescent="0.4"/>
  <cols>
    <col min="1" max="1" width="9" style="4"/>
    <col min="2" max="2" width="24.52734375" style="4" customWidth="1"/>
    <col min="3" max="7" width="9.52734375" style="4" customWidth="1"/>
    <col min="8" max="8" width="1.64453125" style="4" customWidth="1"/>
    <col min="9" max="16384" width="9" style="4"/>
  </cols>
  <sheetData>
    <row r="2" spans="2:8" x14ac:dyDescent="0.4">
      <c r="B2" s="81" t="s">
        <v>73</v>
      </c>
      <c r="C2" s="83" t="s">
        <v>67</v>
      </c>
      <c r="D2" s="83" t="s">
        <v>68</v>
      </c>
      <c r="E2" s="83" t="s">
        <v>69</v>
      </c>
      <c r="F2" s="83" t="s">
        <v>70</v>
      </c>
      <c r="G2" s="83" t="s">
        <v>71</v>
      </c>
    </row>
    <row r="3" spans="2:8" x14ac:dyDescent="0.4">
      <c r="B3" s="82" t="s">
        <v>74</v>
      </c>
      <c r="C3" s="31">
        <v>0</v>
      </c>
      <c r="D3" s="31">
        <v>0.02</v>
      </c>
      <c r="E3" s="31">
        <v>4.9299999999999997E-2</v>
      </c>
      <c r="F3" s="31">
        <v>2.2499999999999999E-2</v>
      </c>
      <c r="G3" s="31">
        <v>6.7000000000000002E-3</v>
      </c>
    </row>
    <row r="4" spans="2:8" x14ac:dyDescent="0.4">
      <c r="B4" s="82" t="s">
        <v>77</v>
      </c>
      <c r="C4" s="31">
        <v>0</v>
      </c>
      <c r="D4" s="31">
        <v>0.01</v>
      </c>
      <c r="E4" s="31">
        <v>1.4999999999999999E-2</v>
      </c>
      <c r="F4" s="31">
        <v>0.02</v>
      </c>
      <c r="G4" s="31">
        <v>0.03</v>
      </c>
    </row>
    <row r="5" spans="2:8" x14ac:dyDescent="0.4">
      <c r="C5" s="31"/>
      <c r="D5" s="31"/>
      <c r="E5" s="31"/>
      <c r="F5" s="31"/>
      <c r="G5" s="31"/>
    </row>
    <row r="6" spans="2:8" x14ac:dyDescent="0.4">
      <c r="C6" s="31"/>
      <c r="D6" s="31"/>
      <c r="E6" s="31"/>
      <c r="F6" s="31"/>
      <c r="G6" s="31"/>
    </row>
    <row r="8" spans="2:8" ht="12" thickBot="1" x14ac:dyDescent="0.45">
      <c r="B8" s="366" t="s">
        <v>184</v>
      </c>
      <c r="C8" s="366"/>
      <c r="D8" s="366"/>
      <c r="E8" s="366"/>
      <c r="F8" s="366"/>
      <c r="G8" s="366"/>
      <c r="H8" s="366"/>
    </row>
    <row r="9" spans="2:8" ht="15" customHeight="1" thickTop="1" thickBot="1" x14ac:dyDescent="0.45">
      <c r="B9" s="363" t="s">
        <v>3</v>
      </c>
      <c r="C9" s="364"/>
      <c r="D9" s="364"/>
      <c r="E9" s="364"/>
      <c r="F9" s="364"/>
      <c r="G9" s="364"/>
      <c r="H9" s="365"/>
    </row>
    <row r="10" spans="2:8" ht="12" customHeight="1" thickTop="1" x14ac:dyDescent="0.4">
      <c r="B10" s="198"/>
      <c r="C10" s="199"/>
      <c r="D10" s="199"/>
      <c r="E10" s="199"/>
      <c r="F10" s="199"/>
      <c r="G10" s="199"/>
      <c r="H10" s="200"/>
    </row>
    <row r="11" spans="2:8" ht="12" customHeight="1" x14ac:dyDescent="0.4">
      <c r="B11" s="74"/>
      <c r="C11" s="75" t="s">
        <v>67</v>
      </c>
      <c r="D11" s="75" t="s">
        <v>68</v>
      </c>
      <c r="E11" s="75" t="s">
        <v>69</v>
      </c>
      <c r="F11" s="75" t="s">
        <v>70</v>
      </c>
      <c r="G11" s="75" t="s">
        <v>71</v>
      </c>
      <c r="H11" s="67"/>
    </row>
    <row r="12" spans="2:8" x14ac:dyDescent="0.4">
      <c r="B12" s="80" t="s">
        <v>16</v>
      </c>
      <c r="C12" s="76"/>
      <c r="D12" s="76"/>
      <c r="E12" s="76"/>
      <c r="F12" s="76"/>
      <c r="G12" s="75"/>
      <c r="H12" s="67"/>
    </row>
    <row r="13" spans="2:8" x14ac:dyDescent="0.4">
      <c r="B13" s="74"/>
      <c r="C13" s="77"/>
      <c r="D13" s="77"/>
      <c r="E13" s="77"/>
      <c r="F13" s="77"/>
      <c r="G13" s="107"/>
      <c r="H13" s="67"/>
    </row>
    <row r="14" spans="2:8" x14ac:dyDescent="0.4">
      <c r="B14" s="78" t="s">
        <v>8</v>
      </c>
      <c r="C14" s="77"/>
      <c r="D14" s="77"/>
      <c r="E14" s="77"/>
      <c r="F14" s="77"/>
      <c r="G14" s="107"/>
      <c r="H14" s="67"/>
    </row>
    <row r="15" spans="2:8" x14ac:dyDescent="0.4">
      <c r="B15" s="85" t="s">
        <v>2</v>
      </c>
      <c r="C15" s="164">
        <f>'Fig 5.2'!C15</f>
        <v>0</v>
      </c>
      <c r="D15" s="164">
        <f>'Fig 5.2'!D15</f>
        <v>0</v>
      </c>
      <c r="E15" s="164">
        <f>'Fig 5.2'!E15</f>
        <v>0</v>
      </c>
      <c r="F15" s="164">
        <f>'Fig 5.2'!F15</f>
        <v>0</v>
      </c>
      <c r="G15" s="164">
        <f>'Fig 5.2'!G15</f>
        <v>0</v>
      </c>
      <c r="H15" s="67"/>
    </row>
    <row r="16" spans="2:8" x14ac:dyDescent="0.4">
      <c r="B16" s="80" t="s">
        <v>4</v>
      </c>
      <c r="C16" s="352"/>
      <c r="D16" s="352"/>
      <c r="E16" s="352"/>
      <c r="F16" s="352"/>
      <c r="G16" s="352"/>
      <c r="H16" s="67"/>
    </row>
    <row r="17" spans="2:8" ht="20.25" customHeight="1" thickBot="1" x14ac:dyDescent="0.45">
      <c r="B17" s="87" t="s">
        <v>5</v>
      </c>
      <c r="C17" s="353"/>
      <c r="D17" s="353"/>
      <c r="E17" s="353"/>
      <c r="F17" s="353"/>
      <c r="G17" s="353"/>
      <c r="H17" s="194"/>
    </row>
    <row r="18" spans="2:8" ht="12" thickTop="1" x14ac:dyDescent="0.4">
      <c r="B18" s="5"/>
      <c r="C18" s="6"/>
      <c r="D18" s="6"/>
      <c r="E18" s="6"/>
      <c r="F18" s="6"/>
      <c r="G18" s="6"/>
    </row>
    <row r="19" spans="2:8" x14ac:dyDescent="0.4">
      <c r="B19" s="5"/>
      <c r="C19" s="7"/>
      <c r="D19" s="7"/>
      <c r="E19" s="7"/>
      <c r="F19" s="7"/>
      <c r="G19" s="7"/>
    </row>
    <row r="20" spans="2:8" x14ac:dyDescent="0.4">
      <c r="B20" s="8"/>
      <c r="C20" s="7"/>
      <c r="D20" s="7"/>
      <c r="E20" s="7"/>
      <c r="F20" s="7"/>
      <c r="G20" s="7"/>
    </row>
    <row r="21" spans="2:8" x14ac:dyDescent="0.4">
      <c r="B21" s="9"/>
      <c r="C21" s="7"/>
      <c r="D21" s="7"/>
      <c r="E21" s="7"/>
      <c r="F21" s="7"/>
      <c r="G21" s="7"/>
    </row>
    <row r="22" spans="2:8" x14ac:dyDescent="0.4">
      <c r="B22" s="10"/>
      <c r="C22" s="11"/>
      <c r="D22" s="11"/>
      <c r="E22" s="11"/>
      <c r="F22" s="11"/>
      <c r="G22" s="11"/>
    </row>
    <row r="23" spans="2:8" x14ac:dyDescent="0.4">
      <c r="B23" s="10"/>
      <c r="C23" s="11"/>
      <c r="D23" s="11"/>
      <c r="E23" s="11"/>
      <c r="F23" s="11"/>
      <c r="G23" s="11"/>
    </row>
    <row r="24" spans="2:8" x14ac:dyDescent="0.4">
      <c r="G24" s="43"/>
    </row>
    <row r="25" spans="2:8" x14ac:dyDescent="0.4">
      <c r="G25" s="43"/>
    </row>
    <row r="26" spans="2:8" x14ac:dyDescent="0.4">
      <c r="G26" s="43"/>
    </row>
    <row r="27" spans="2:8" x14ac:dyDescent="0.4">
      <c r="G27" s="43"/>
    </row>
    <row r="28" spans="2:8" x14ac:dyDescent="0.4">
      <c r="G28" s="43"/>
    </row>
    <row r="29" spans="2:8" x14ac:dyDescent="0.4">
      <c r="G29" s="43"/>
    </row>
    <row r="30" spans="2:8" x14ac:dyDescent="0.4">
      <c r="G30" s="43"/>
    </row>
    <row r="31" spans="2:8" x14ac:dyDescent="0.4">
      <c r="G31" s="43"/>
    </row>
    <row r="32" spans="2:8" x14ac:dyDescent="0.4">
      <c r="G32" s="43"/>
    </row>
    <row r="33" spans="7:7" x14ac:dyDescent="0.4">
      <c r="G33" s="43"/>
    </row>
    <row r="34" spans="7:7" x14ac:dyDescent="0.4">
      <c r="G34" s="43"/>
    </row>
    <row r="35" spans="7:7" x14ac:dyDescent="0.4">
      <c r="G35" s="43"/>
    </row>
    <row r="36" spans="7:7" x14ac:dyDescent="0.4">
      <c r="G36" s="43"/>
    </row>
    <row r="37" spans="7:7" x14ac:dyDescent="0.4">
      <c r="G37" s="43"/>
    </row>
    <row r="38" spans="7:7" x14ac:dyDescent="0.4">
      <c r="G38" s="43"/>
    </row>
    <row r="39" spans="7:7" x14ac:dyDescent="0.4">
      <c r="G39" s="43"/>
    </row>
    <row r="40" spans="7:7" x14ac:dyDescent="0.4">
      <c r="G40" s="43"/>
    </row>
    <row r="41" spans="7:7" x14ac:dyDescent="0.4">
      <c r="G41" s="43"/>
    </row>
    <row r="42" spans="7:7" x14ac:dyDescent="0.4">
      <c r="G42" s="43"/>
    </row>
    <row r="43" spans="7:7" x14ac:dyDescent="0.4">
      <c r="G43" s="43"/>
    </row>
    <row r="44" spans="7:7" x14ac:dyDescent="0.4">
      <c r="G44" s="43"/>
    </row>
    <row r="45" spans="7:7" x14ac:dyDescent="0.4">
      <c r="G45" s="43"/>
    </row>
    <row r="46" spans="7:7" x14ac:dyDescent="0.4">
      <c r="G46" s="43"/>
    </row>
    <row r="47" spans="7:7" x14ac:dyDescent="0.4">
      <c r="G47" s="43"/>
    </row>
    <row r="48" spans="7:7" x14ac:dyDescent="0.4">
      <c r="G48" s="43"/>
    </row>
    <row r="49" spans="7:7" x14ac:dyDescent="0.4">
      <c r="G49" s="43"/>
    </row>
    <row r="50" spans="7:7" x14ac:dyDescent="0.4">
      <c r="G50" s="43"/>
    </row>
    <row r="51" spans="7:7" x14ac:dyDescent="0.4">
      <c r="G51" s="43"/>
    </row>
    <row r="52" spans="7:7" x14ac:dyDescent="0.4">
      <c r="G52" s="43"/>
    </row>
    <row r="53" spans="7:7" x14ac:dyDescent="0.4">
      <c r="G53" s="43"/>
    </row>
    <row r="54" spans="7:7" x14ac:dyDescent="0.4">
      <c r="G54" s="43"/>
    </row>
    <row r="55" spans="7:7" x14ac:dyDescent="0.4">
      <c r="G55" s="43"/>
    </row>
    <row r="56" spans="7:7" x14ac:dyDescent="0.4">
      <c r="G56" s="43"/>
    </row>
    <row r="57" spans="7:7" x14ac:dyDescent="0.4">
      <c r="G57" s="43"/>
    </row>
    <row r="58" spans="7:7" x14ac:dyDescent="0.4">
      <c r="G58" s="43"/>
    </row>
    <row r="59" spans="7:7" x14ac:dyDescent="0.4">
      <c r="G59" s="43"/>
    </row>
    <row r="60" spans="7:7" x14ac:dyDescent="0.4">
      <c r="G60" s="43"/>
    </row>
    <row r="61" spans="7:7" x14ac:dyDescent="0.4">
      <c r="G61" s="43"/>
    </row>
    <row r="62" spans="7:7" x14ac:dyDescent="0.4">
      <c r="G62" s="43"/>
    </row>
    <row r="63" spans="7:7" x14ac:dyDescent="0.4">
      <c r="G63" s="43"/>
    </row>
    <row r="64" spans="7:7" x14ac:dyDescent="0.4">
      <c r="G64" s="43"/>
    </row>
    <row r="65" spans="7:7" x14ac:dyDescent="0.4">
      <c r="G65" s="43"/>
    </row>
    <row r="66" spans="7:7" x14ac:dyDescent="0.4">
      <c r="G66" s="43"/>
    </row>
    <row r="67" spans="7:7" x14ac:dyDescent="0.4">
      <c r="G67" s="43"/>
    </row>
    <row r="68" spans="7:7" x14ac:dyDescent="0.4">
      <c r="G68" s="43"/>
    </row>
    <row r="69" spans="7:7" x14ac:dyDescent="0.4">
      <c r="G69" s="43"/>
    </row>
    <row r="70" spans="7:7" x14ac:dyDescent="0.4">
      <c r="G70" s="43"/>
    </row>
  </sheetData>
  <mergeCells count="2">
    <mergeCell ref="B9:H9"/>
    <mergeCell ref="B8:H8"/>
  </mergeCells>
  <pageMargins left="0.7" right="0.7" top="0.75" bottom="0.75" header="0.3" footer="0.3"/>
  <pageSetup orientation="portrait" horizontalDpi="300" verticalDpi="0" copies="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H70"/>
  <sheetViews>
    <sheetView workbookViewId="0"/>
  </sheetViews>
  <sheetFormatPr defaultColWidth="9" defaultRowHeight="11.7" x14ac:dyDescent="0.4"/>
  <cols>
    <col min="1" max="1" width="9" style="4"/>
    <col min="2" max="2" width="24.52734375" style="4" customWidth="1"/>
    <col min="3" max="7" width="9.52734375" style="4" customWidth="1"/>
    <col min="8" max="8" width="1.64453125" style="4" customWidth="1"/>
    <col min="9" max="16384" width="9" style="4"/>
  </cols>
  <sheetData>
    <row r="2" spans="2:8" x14ac:dyDescent="0.4">
      <c r="B2" s="81" t="s">
        <v>73</v>
      </c>
      <c r="C2" s="83" t="s">
        <v>67</v>
      </c>
      <c r="D2" s="83" t="s">
        <v>68</v>
      </c>
      <c r="E2" s="83" t="s">
        <v>69</v>
      </c>
      <c r="F2" s="83" t="s">
        <v>70</v>
      </c>
      <c r="G2" s="83" t="s">
        <v>71</v>
      </c>
    </row>
    <row r="3" spans="2:8" x14ac:dyDescent="0.4">
      <c r="B3" s="82" t="s">
        <v>74</v>
      </c>
      <c r="C3" s="33">
        <v>0</v>
      </c>
      <c r="D3" s="31">
        <v>0.02</v>
      </c>
      <c r="E3" s="31">
        <v>4.9299999999999997E-2</v>
      </c>
      <c r="F3" s="31">
        <v>2.2499999999999999E-2</v>
      </c>
      <c r="G3" s="31">
        <v>6.7000000000000002E-3</v>
      </c>
    </row>
    <row r="4" spans="2:8" x14ac:dyDescent="0.4">
      <c r="B4" s="82" t="s">
        <v>77</v>
      </c>
      <c r="C4" s="33">
        <v>0</v>
      </c>
      <c r="D4" s="31">
        <v>0.01</v>
      </c>
      <c r="E4" s="31">
        <v>1.4999999999999999E-2</v>
      </c>
      <c r="F4" s="31">
        <v>0.02</v>
      </c>
      <c r="G4" s="31">
        <v>0.03</v>
      </c>
    </row>
    <row r="5" spans="2:8" x14ac:dyDescent="0.4">
      <c r="C5" s="33"/>
      <c r="D5" s="31"/>
      <c r="E5" s="31"/>
      <c r="F5" s="31"/>
      <c r="G5" s="31"/>
    </row>
    <row r="6" spans="2:8" x14ac:dyDescent="0.4">
      <c r="C6" s="33"/>
      <c r="D6" s="31"/>
      <c r="E6" s="31"/>
      <c r="F6" s="31"/>
      <c r="G6" s="31"/>
    </row>
    <row r="7" spans="2:8" x14ac:dyDescent="0.4">
      <c r="C7" s="34"/>
      <c r="D7" s="34"/>
      <c r="E7" s="34"/>
      <c r="F7" s="34"/>
      <c r="G7" s="34"/>
    </row>
    <row r="8" spans="2:8" ht="12" thickBot="1" x14ac:dyDescent="0.45">
      <c r="B8" s="366" t="s">
        <v>184</v>
      </c>
      <c r="C8" s="366"/>
      <c r="D8" s="366"/>
      <c r="E8" s="366"/>
      <c r="F8" s="366"/>
      <c r="G8" s="366"/>
      <c r="H8" s="366"/>
    </row>
    <row r="9" spans="2:8" ht="15" customHeight="1" thickTop="1" thickBot="1" x14ac:dyDescent="0.45">
      <c r="B9" s="363" t="s">
        <v>3</v>
      </c>
      <c r="C9" s="364"/>
      <c r="D9" s="364"/>
      <c r="E9" s="364"/>
      <c r="F9" s="364"/>
      <c r="G9" s="364"/>
      <c r="H9" s="365"/>
    </row>
    <row r="10" spans="2:8" ht="12" customHeight="1" thickTop="1" x14ac:dyDescent="0.4">
      <c r="B10" s="198"/>
      <c r="C10" s="199"/>
      <c r="D10" s="199"/>
      <c r="E10" s="199"/>
      <c r="F10" s="199"/>
      <c r="G10" s="199"/>
      <c r="H10" s="200"/>
    </row>
    <row r="11" spans="2:8" ht="12" customHeight="1" x14ac:dyDescent="0.4">
      <c r="B11" s="150"/>
      <c r="C11" s="151" t="s">
        <v>67</v>
      </c>
      <c r="D11" s="151" t="s">
        <v>68</v>
      </c>
      <c r="E11" s="151" t="s">
        <v>69</v>
      </c>
      <c r="F11" s="151" t="s">
        <v>70</v>
      </c>
      <c r="G11" s="151" t="s">
        <v>71</v>
      </c>
      <c r="H11" s="67"/>
    </row>
    <row r="12" spans="2:8" x14ac:dyDescent="0.4">
      <c r="B12" s="153" t="s">
        <v>16</v>
      </c>
      <c r="C12" s="168"/>
      <c r="D12" s="168"/>
      <c r="E12" s="168"/>
      <c r="F12" s="168"/>
      <c r="G12" s="168"/>
      <c r="H12" s="67"/>
    </row>
    <row r="13" spans="2:8" x14ac:dyDescent="0.4">
      <c r="B13" s="150"/>
      <c r="C13" s="168"/>
      <c r="D13" s="168"/>
      <c r="E13" s="168"/>
      <c r="F13" s="168"/>
      <c r="G13" s="168"/>
      <c r="H13" s="67"/>
    </row>
    <row r="14" spans="2:8" x14ac:dyDescent="0.4">
      <c r="B14" s="157" t="s">
        <v>8</v>
      </c>
      <c r="C14" s="168"/>
      <c r="D14" s="168"/>
      <c r="E14" s="168"/>
      <c r="F14" s="168"/>
      <c r="G14" s="168"/>
      <c r="H14" s="67"/>
    </row>
    <row r="15" spans="2:8" x14ac:dyDescent="0.4">
      <c r="B15" s="68" t="s">
        <v>2</v>
      </c>
      <c r="C15" s="165">
        <f>'Fig 5.3'!C15</f>
        <v>0</v>
      </c>
      <c r="D15" s="165">
        <f>'Fig 5.3'!D15</f>
        <v>0</v>
      </c>
      <c r="E15" s="165">
        <f>'Fig 5.3'!E15</f>
        <v>0</v>
      </c>
      <c r="F15" s="165">
        <f>'Fig 5.3'!F15</f>
        <v>0</v>
      </c>
      <c r="G15" s="188">
        <f>'Fig 5.3'!G15</f>
        <v>0</v>
      </c>
      <c r="H15" s="67"/>
    </row>
    <row r="16" spans="2:8" x14ac:dyDescent="0.4">
      <c r="B16" s="68" t="s">
        <v>4</v>
      </c>
      <c r="C16" s="169">
        <f>C15*-C4</f>
        <v>0</v>
      </c>
      <c r="D16" s="169">
        <f>D15*-D4</f>
        <v>0</v>
      </c>
      <c r="E16" s="169">
        <f>E15*-E4</f>
        <v>0</v>
      </c>
      <c r="F16" s="169">
        <f>F15*-F4</f>
        <v>0</v>
      </c>
      <c r="G16" s="189">
        <f>G15*-G4</f>
        <v>0</v>
      </c>
      <c r="H16" s="67"/>
    </row>
    <row r="17" spans="2:8" x14ac:dyDescent="0.4">
      <c r="B17" s="68" t="s">
        <v>5</v>
      </c>
      <c r="C17" s="165">
        <f>SUM(C15:C16)</f>
        <v>0</v>
      </c>
      <c r="D17" s="165">
        <f>SUM(D15:D16)</f>
        <v>0</v>
      </c>
      <c r="E17" s="165">
        <f>SUM(E15:E16)</f>
        <v>0</v>
      </c>
      <c r="F17" s="165">
        <f>SUM(F15:F16)</f>
        <v>0</v>
      </c>
      <c r="G17" s="186">
        <f>SUM(G15:G16)</f>
        <v>0</v>
      </c>
      <c r="H17" s="67"/>
    </row>
    <row r="18" spans="2:8" x14ac:dyDescent="0.4">
      <c r="B18" s="153" t="s">
        <v>6</v>
      </c>
      <c r="C18" s="354"/>
      <c r="D18" s="354"/>
      <c r="E18" s="354"/>
      <c r="F18" s="354"/>
      <c r="G18" s="354"/>
      <c r="H18" s="67"/>
    </row>
    <row r="19" spans="2:8" ht="20.25" customHeight="1" thickBot="1" x14ac:dyDescent="0.45">
      <c r="B19" s="170" t="s">
        <v>7</v>
      </c>
      <c r="C19" s="355"/>
      <c r="D19" s="355"/>
      <c r="E19" s="355"/>
      <c r="F19" s="355"/>
      <c r="G19" s="355"/>
      <c r="H19" s="194"/>
    </row>
    <row r="20" spans="2:8" ht="12" thickTop="1" x14ac:dyDescent="0.4">
      <c r="B20" s="2"/>
      <c r="C20" s="12"/>
      <c r="D20" s="12"/>
      <c r="E20" s="12"/>
      <c r="F20" s="12"/>
      <c r="G20" s="7"/>
    </row>
    <row r="21" spans="2:8" x14ac:dyDescent="0.4">
      <c r="B21" s="13"/>
      <c r="C21" s="12"/>
      <c r="D21" s="12"/>
      <c r="E21" s="12"/>
      <c r="F21" s="12"/>
      <c r="G21" s="7"/>
    </row>
    <row r="22" spans="2:8" x14ac:dyDescent="0.4">
      <c r="B22" s="14"/>
      <c r="C22" s="3"/>
      <c r="D22" s="3"/>
      <c r="E22" s="3"/>
      <c r="F22" s="3"/>
      <c r="G22" s="11"/>
    </row>
    <row r="23" spans="2:8" x14ac:dyDescent="0.4">
      <c r="B23" s="14"/>
      <c r="C23" s="3"/>
      <c r="D23" s="3"/>
      <c r="E23" s="3"/>
      <c r="F23" s="3"/>
      <c r="G23" s="11"/>
    </row>
    <row r="24" spans="2:8" x14ac:dyDescent="0.4">
      <c r="G24" s="43"/>
    </row>
    <row r="25" spans="2:8" x14ac:dyDescent="0.4">
      <c r="G25" s="43"/>
    </row>
    <row r="26" spans="2:8" x14ac:dyDescent="0.4">
      <c r="G26" s="43"/>
    </row>
    <row r="27" spans="2:8" x14ac:dyDescent="0.4">
      <c r="G27" s="43"/>
    </row>
    <row r="28" spans="2:8" x14ac:dyDescent="0.4">
      <c r="G28" s="43"/>
    </row>
    <row r="29" spans="2:8" x14ac:dyDescent="0.4">
      <c r="G29" s="43"/>
    </row>
    <row r="30" spans="2:8" x14ac:dyDescent="0.4">
      <c r="G30" s="43"/>
    </row>
    <row r="31" spans="2:8" x14ac:dyDescent="0.4">
      <c r="G31" s="43"/>
    </row>
    <row r="32" spans="2:8" x14ac:dyDescent="0.4">
      <c r="G32" s="43"/>
    </row>
    <row r="33" spans="7:7" x14ac:dyDescent="0.4">
      <c r="G33" s="43"/>
    </row>
    <row r="34" spans="7:7" x14ac:dyDescent="0.4">
      <c r="G34" s="43"/>
    </row>
    <row r="35" spans="7:7" x14ac:dyDescent="0.4">
      <c r="G35" s="43"/>
    </row>
    <row r="36" spans="7:7" x14ac:dyDescent="0.4">
      <c r="G36" s="43"/>
    </row>
    <row r="37" spans="7:7" x14ac:dyDescent="0.4">
      <c r="G37" s="43"/>
    </row>
    <row r="38" spans="7:7" x14ac:dyDescent="0.4">
      <c r="G38" s="43"/>
    </row>
    <row r="39" spans="7:7" x14ac:dyDescent="0.4">
      <c r="G39" s="43"/>
    </row>
    <row r="40" spans="7:7" x14ac:dyDescent="0.4">
      <c r="G40" s="43"/>
    </row>
    <row r="41" spans="7:7" x14ac:dyDescent="0.4">
      <c r="G41" s="43"/>
    </row>
    <row r="42" spans="7:7" x14ac:dyDescent="0.4">
      <c r="G42" s="43"/>
    </row>
    <row r="43" spans="7:7" x14ac:dyDescent="0.4">
      <c r="G43" s="43"/>
    </row>
    <row r="44" spans="7:7" x14ac:dyDescent="0.4">
      <c r="G44" s="43"/>
    </row>
    <row r="45" spans="7:7" x14ac:dyDescent="0.4">
      <c r="G45" s="43"/>
    </row>
    <row r="46" spans="7:7" x14ac:dyDescent="0.4">
      <c r="G46" s="43"/>
    </row>
    <row r="47" spans="7:7" x14ac:dyDescent="0.4">
      <c r="G47" s="43"/>
    </row>
    <row r="48" spans="7:7" x14ac:dyDescent="0.4">
      <c r="G48" s="43"/>
    </row>
    <row r="49" spans="7:7" x14ac:dyDescent="0.4">
      <c r="G49" s="43"/>
    </row>
    <row r="50" spans="7:7" x14ac:dyDescent="0.4">
      <c r="G50" s="43"/>
    </row>
    <row r="51" spans="7:7" x14ac:dyDescent="0.4">
      <c r="G51" s="43"/>
    </row>
    <row r="52" spans="7:7" x14ac:dyDescent="0.4">
      <c r="G52" s="43"/>
    </row>
    <row r="53" spans="7:7" x14ac:dyDescent="0.4">
      <c r="G53" s="43"/>
    </row>
    <row r="54" spans="7:7" x14ac:dyDescent="0.4">
      <c r="G54" s="43"/>
    </row>
    <row r="55" spans="7:7" x14ac:dyDescent="0.4">
      <c r="G55" s="43"/>
    </row>
    <row r="56" spans="7:7" x14ac:dyDescent="0.4">
      <c r="G56" s="43"/>
    </row>
    <row r="57" spans="7:7" x14ac:dyDescent="0.4">
      <c r="G57" s="43"/>
    </row>
    <row r="58" spans="7:7" x14ac:dyDescent="0.4">
      <c r="G58" s="43"/>
    </row>
    <row r="59" spans="7:7" x14ac:dyDescent="0.4">
      <c r="G59" s="43"/>
    </row>
    <row r="60" spans="7:7" x14ac:dyDescent="0.4">
      <c r="G60" s="43"/>
    </row>
    <row r="61" spans="7:7" x14ac:dyDescent="0.4">
      <c r="G61" s="43"/>
    </row>
    <row r="62" spans="7:7" x14ac:dyDescent="0.4">
      <c r="G62" s="43"/>
    </row>
    <row r="63" spans="7:7" x14ac:dyDescent="0.4">
      <c r="G63" s="43"/>
    </row>
    <row r="64" spans="7:7" x14ac:dyDescent="0.4">
      <c r="G64" s="43"/>
    </row>
    <row r="65" spans="7:7" x14ac:dyDescent="0.4">
      <c r="G65" s="43"/>
    </row>
    <row r="66" spans="7:7" x14ac:dyDescent="0.4">
      <c r="G66" s="43"/>
    </row>
    <row r="67" spans="7:7" x14ac:dyDescent="0.4">
      <c r="G67" s="43"/>
    </row>
    <row r="68" spans="7:7" x14ac:dyDescent="0.4">
      <c r="G68" s="43"/>
    </row>
    <row r="69" spans="7:7" x14ac:dyDescent="0.4">
      <c r="G69" s="43"/>
    </row>
    <row r="70" spans="7:7" x14ac:dyDescent="0.4">
      <c r="G70" s="43"/>
    </row>
  </sheetData>
  <mergeCells count="2">
    <mergeCell ref="B9:H9"/>
    <mergeCell ref="B8:H8"/>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H70"/>
  <sheetViews>
    <sheetView workbookViewId="0"/>
  </sheetViews>
  <sheetFormatPr defaultColWidth="9" defaultRowHeight="11.7" x14ac:dyDescent="0.4"/>
  <cols>
    <col min="1" max="1" width="9" style="4"/>
    <col min="2" max="2" width="24.52734375" style="4" customWidth="1"/>
    <col min="3" max="7" width="9.52734375" style="4" customWidth="1"/>
    <col min="8" max="8" width="1.64453125" style="4" customWidth="1"/>
    <col min="9" max="16384" width="9" style="4"/>
  </cols>
  <sheetData>
    <row r="2" spans="2:8" x14ac:dyDescent="0.4">
      <c r="B2" s="81" t="s">
        <v>73</v>
      </c>
      <c r="C2" s="83" t="s">
        <v>67</v>
      </c>
      <c r="D2" s="83" t="s">
        <v>68</v>
      </c>
      <c r="E2" s="83" t="s">
        <v>69</v>
      </c>
      <c r="F2" s="83" t="s">
        <v>70</v>
      </c>
      <c r="G2" s="83" t="s">
        <v>71</v>
      </c>
    </row>
    <row r="3" spans="2:8" x14ac:dyDescent="0.4">
      <c r="B3" s="82" t="s">
        <v>74</v>
      </c>
      <c r="C3" s="33">
        <v>0</v>
      </c>
      <c r="D3" s="31">
        <v>0.02</v>
      </c>
      <c r="E3" s="31">
        <v>4.9299999999999997E-2</v>
      </c>
      <c r="F3" s="31">
        <v>2.2499999999999999E-2</v>
      </c>
      <c r="G3" s="31">
        <v>6.7000000000000002E-3</v>
      </c>
    </row>
    <row r="4" spans="2:8" x14ac:dyDescent="0.4">
      <c r="B4" s="82" t="s">
        <v>77</v>
      </c>
      <c r="C4" s="33">
        <v>0</v>
      </c>
      <c r="D4" s="31">
        <v>0.01</v>
      </c>
      <c r="E4" s="31">
        <v>1.4999999999999999E-2</v>
      </c>
      <c r="F4" s="31">
        <v>0.02</v>
      </c>
      <c r="G4" s="31">
        <v>0.03</v>
      </c>
    </row>
    <row r="5" spans="2:8" x14ac:dyDescent="0.4">
      <c r="C5" s="33"/>
      <c r="D5" s="31"/>
      <c r="E5" s="31"/>
      <c r="F5" s="31"/>
      <c r="G5" s="31"/>
    </row>
    <row r="6" spans="2:8" x14ac:dyDescent="0.4">
      <c r="C6" s="33"/>
      <c r="D6" s="31"/>
      <c r="E6" s="31"/>
      <c r="F6" s="31"/>
      <c r="G6" s="31"/>
    </row>
    <row r="7" spans="2:8" x14ac:dyDescent="0.4">
      <c r="C7" s="34"/>
      <c r="D7" s="34"/>
      <c r="E7" s="34"/>
      <c r="F7" s="34"/>
      <c r="G7" s="34"/>
    </row>
    <row r="8" spans="2:8" ht="12" thickBot="1" x14ac:dyDescent="0.45">
      <c r="B8" s="366" t="s">
        <v>184</v>
      </c>
      <c r="C8" s="366"/>
      <c r="D8" s="366"/>
      <c r="E8" s="366"/>
      <c r="F8" s="366"/>
      <c r="G8" s="366"/>
      <c r="H8" s="366"/>
    </row>
    <row r="9" spans="2:8" ht="15" customHeight="1" thickTop="1" thickBot="1" x14ac:dyDescent="0.45">
      <c r="B9" s="363" t="s">
        <v>3</v>
      </c>
      <c r="C9" s="364"/>
      <c r="D9" s="364"/>
      <c r="E9" s="364"/>
      <c r="F9" s="364"/>
      <c r="G9" s="364"/>
      <c r="H9" s="365"/>
    </row>
    <row r="10" spans="2:8" ht="12" customHeight="1" thickTop="1" x14ac:dyDescent="0.4">
      <c r="B10" s="198"/>
      <c r="C10" s="199"/>
      <c r="D10" s="199"/>
      <c r="E10" s="199"/>
      <c r="F10" s="199"/>
      <c r="G10" s="199"/>
      <c r="H10" s="200"/>
    </row>
    <row r="11" spans="2:8" ht="12" customHeight="1" x14ac:dyDescent="0.4">
      <c r="B11" s="150"/>
      <c r="C11" s="151" t="s">
        <v>67</v>
      </c>
      <c r="D11" s="151" t="s">
        <v>68</v>
      </c>
      <c r="E11" s="151" t="s">
        <v>69</v>
      </c>
      <c r="F11" s="151" t="s">
        <v>70</v>
      </c>
      <c r="G11" s="151" t="s">
        <v>71</v>
      </c>
      <c r="H11" s="67"/>
    </row>
    <row r="12" spans="2:8" x14ac:dyDescent="0.4">
      <c r="B12" s="153" t="s">
        <v>16</v>
      </c>
      <c r="C12" s="168"/>
      <c r="D12" s="168"/>
      <c r="E12" s="168"/>
      <c r="F12" s="168"/>
      <c r="G12" s="168"/>
      <c r="H12" s="67"/>
    </row>
    <row r="13" spans="2:8" x14ac:dyDescent="0.4">
      <c r="B13" s="150"/>
      <c r="C13" s="168"/>
      <c r="D13" s="168"/>
      <c r="E13" s="168"/>
      <c r="F13" s="168"/>
      <c r="G13" s="168"/>
      <c r="H13" s="67"/>
    </row>
    <row r="14" spans="2:8" x14ac:dyDescent="0.4">
      <c r="B14" s="157" t="s">
        <v>8</v>
      </c>
      <c r="C14" s="168"/>
      <c r="D14" s="168"/>
      <c r="E14" s="168"/>
      <c r="F14" s="168"/>
      <c r="G14" s="168"/>
      <c r="H14" s="67"/>
    </row>
    <row r="15" spans="2:8" x14ac:dyDescent="0.4">
      <c r="B15" s="68" t="s">
        <v>2</v>
      </c>
      <c r="C15" s="165">
        <f>'Fig 5.4'!C15</f>
        <v>0</v>
      </c>
      <c r="D15" s="165">
        <f>'Fig 5.4'!D15</f>
        <v>0</v>
      </c>
      <c r="E15" s="165">
        <f>'Fig 5.4'!E15</f>
        <v>0</v>
      </c>
      <c r="F15" s="165">
        <f>'Fig 5.4'!F15</f>
        <v>0</v>
      </c>
      <c r="G15" s="188">
        <f>'Fig 5.4'!G15</f>
        <v>0</v>
      </c>
      <c r="H15" s="67"/>
    </row>
    <row r="16" spans="2:8" x14ac:dyDescent="0.4">
      <c r="B16" s="68" t="s">
        <v>4</v>
      </c>
      <c r="C16" s="172">
        <f>C15*-C4</f>
        <v>0</v>
      </c>
      <c r="D16" s="172">
        <f>D15*-D4</f>
        <v>0</v>
      </c>
      <c r="E16" s="172">
        <f>E15*-E4</f>
        <v>0</v>
      </c>
      <c r="F16" s="172">
        <f>F15*-F4</f>
        <v>0</v>
      </c>
      <c r="G16" s="190">
        <f>G15*-G4</f>
        <v>0</v>
      </c>
      <c r="H16" s="67"/>
    </row>
    <row r="17" spans="2:8" x14ac:dyDescent="0.4">
      <c r="B17" s="68" t="s">
        <v>5</v>
      </c>
      <c r="C17" s="165">
        <f>SUM(C15:C16)</f>
        <v>0</v>
      </c>
      <c r="D17" s="165">
        <f>SUM(D15:D16)</f>
        <v>0</v>
      </c>
      <c r="E17" s="165">
        <f>SUM(E15:E16)</f>
        <v>0</v>
      </c>
      <c r="F17" s="165">
        <f>SUM(F15:F16)</f>
        <v>0</v>
      </c>
      <c r="G17" s="186">
        <f>SUM(G15:G16)</f>
        <v>0</v>
      </c>
      <c r="H17" s="67"/>
    </row>
    <row r="18" spans="2:8" x14ac:dyDescent="0.4">
      <c r="B18" s="68" t="s">
        <v>6</v>
      </c>
      <c r="C18" s="172">
        <f>'Fig 5.4'!C18</f>
        <v>0</v>
      </c>
      <c r="D18" s="172">
        <f>'Fig 5.4'!D18</f>
        <v>0</v>
      </c>
      <c r="E18" s="172">
        <f>'Fig 5.4'!E18</f>
        <v>0</v>
      </c>
      <c r="F18" s="172">
        <f>'Fig 5.4'!F18</f>
        <v>0</v>
      </c>
      <c r="G18" s="190">
        <f>'Fig 5.4'!G18</f>
        <v>0</v>
      </c>
      <c r="H18" s="67"/>
    </row>
    <row r="19" spans="2:8" x14ac:dyDescent="0.4">
      <c r="B19" s="68" t="s">
        <v>7</v>
      </c>
      <c r="C19" s="165">
        <f>SUM(C17:C18)</f>
        <v>0</v>
      </c>
      <c r="D19" s="165">
        <f>SUM(D17:D18)</f>
        <v>0</v>
      </c>
      <c r="E19" s="165">
        <f>SUM(E17:E18)</f>
        <v>0</v>
      </c>
      <c r="F19" s="165">
        <f>SUM(F17:F18)</f>
        <v>0</v>
      </c>
      <c r="G19" s="186">
        <f>SUM(G17:G18)</f>
        <v>0</v>
      </c>
      <c r="H19" s="67"/>
    </row>
    <row r="20" spans="2:8" x14ac:dyDescent="0.4">
      <c r="B20" s="150"/>
      <c r="C20" s="165"/>
      <c r="D20" s="165"/>
      <c r="E20" s="165"/>
      <c r="F20" s="165"/>
      <c r="G20" s="186"/>
      <c r="H20" s="67"/>
    </row>
    <row r="21" spans="2:8" x14ac:dyDescent="0.4">
      <c r="B21" s="157" t="s">
        <v>9</v>
      </c>
      <c r="C21" s="165"/>
      <c r="D21" s="165"/>
      <c r="E21" s="165"/>
      <c r="F21" s="165"/>
      <c r="G21" s="186"/>
      <c r="H21" s="67"/>
    </row>
    <row r="22" spans="2:8" x14ac:dyDescent="0.4">
      <c r="B22" s="153" t="s">
        <v>10</v>
      </c>
      <c r="C22" s="356"/>
      <c r="D22" s="356"/>
      <c r="E22" s="356"/>
      <c r="F22" s="356"/>
      <c r="G22" s="356"/>
      <c r="H22" s="67"/>
    </row>
    <row r="23" spans="2:8" s="89" customFormat="1" ht="20.25" customHeight="1" thickBot="1" x14ac:dyDescent="0.55000000000000004">
      <c r="B23" s="73" t="s">
        <v>11</v>
      </c>
      <c r="C23" s="357"/>
      <c r="D23" s="357"/>
      <c r="E23" s="357"/>
      <c r="F23" s="357"/>
      <c r="G23" s="357"/>
      <c r="H23" s="195"/>
    </row>
    <row r="24" spans="2:8" ht="12" thickTop="1" x14ac:dyDescent="0.4">
      <c r="G24" s="43"/>
    </row>
    <row r="25" spans="2:8" x14ac:dyDescent="0.4">
      <c r="G25" s="43"/>
    </row>
    <row r="26" spans="2:8" x14ac:dyDescent="0.4">
      <c r="G26" s="43"/>
    </row>
    <row r="27" spans="2:8" x14ac:dyDescent="0.4">
      <c r="G27" s="43"/>
    </row>
    <row r="28" spans="2:8" x14ac:dyDescent="0.4">
      <c r="G28" s="43"/>
    </row>
    <row r="29" spans="2:8" x14ac:dyDescent="0.4">
      <c r="G29" s="43"/>
    </row>
    <row r="30" spans="2:8" x14ac:dyDescent="0.4">
      <c r="G30" s="43"/>
    </row>
    <row r="31" spans="2:8" x14ac:dyDescent="0.4">
      <c r="G31" s="43"/>
    </row>
    <row r="32" spans="2:8" x14ac:dyDescent="0.4">
      <c r="G32" s="43"/>
    </row>
    <row r="33" spans="7:7" x14ac:dyDescent="0.4">
      <c r="G33" s="43"/>
    </row>
    <row r="34" spans="7:7" x14ac:dyDescent="0.4">
      <c r="G34" s="43"/>
    </row>
    <row r="35" spans="7:7" x14ac:dyDescent="0.4">
      <c r="G35" s="43"/>
    </row>
    <row r="36" spans="7:7" x14ac:dyDescent="0.4">
      <c r="G36" s="43"/>
    </row>
    <row r="37" spans="7:7" x14ac:dyDescent="0.4">
      <c r="G37" s="43"/>
    </row>
    <row r="38" spans="7:7" x14ac:dyDescent="0.4">
      <c r="G38" s="43"/>
    </row>
    <row r="39" spans="7:7" x14ac:dyDescent="0.4">
      <c r="G39" s="43"/>
    </row>
    <row r="40" spans="7:7" x14ac:dyDescent="0.4">
      <c r="G40" s="43"/>
    </row>
    <row r="41" spans="7:7" x14ac:dyDescent="0.4">
      <c r="G41" s="43"/>
    </row>
    <row r="42" spans="7:7" x14ac:dyDescent="0.4">
      <c r="G42" s="43"/>
    </row>
    <row r="43" spans="7:7" x14ac:dyDescent="0.4">
      <c r="G43" s="43"/>
    </row>
    <row r="44" spans="7:7" x14ac:dyDescent="0.4">
      <c r="G44" s="43"/>
    </row>
    <row r="45" spans="7:7" x14ac:dyDescent="0.4">
      <c r="G45" s="43"/>
    </row>
    <row r="46" spans="7:7" x14ac:dyDescent="0.4">
      <c r="G46" s="43"/>
    </row>
    <row r="47" spans="7:7" x14ac:dyDescent="0.4">
      <c r="G47" s="43"/>
    </row>
    <row r="48" spans="7:7" x14ac:dyDescent="0.4">
      <c r="G48" s="43"/>
    </row>
    <row r="49" spans="7:7" x14ac:dyDescent="0.4">
      <c r="G49" s="43"/>
    </row>
    <row r="50" spans="7:7" x14ac:dyDescent="0.4">
      <c r="G50" s="43"/>
    </row>
    <row r="51" spans="7:7" x14ac:dyDescent="0.4">
      <c r="G51" s="43"/>
    </row>
    <row r="52" spans="7:7" x14ac:dyDescent="0.4">
      <c r="G52" s="43"/>
    </row>
    <row r="53" spans="7:7" x14ac:dyDescent="0.4">
      <c r="G53" s="43"/>
    </row>
    <row r="54" spans="7:7" x14ac:dyDescent="0.4">
      <c r="G54" s="43"/>
    </row>
    <row r="55" spans="7:7" x14ac:dyDescent="0.4">
      <c r="G55" s="43"/>
    </row>
    <row r="56" spans="7:7" x14ac:dyDescent="0.4">
      <c r="G56" s="43"/>
    </row>
    <row r="57" spans="7:7" x14ac:dyDescent="0.4">
      <c r="G57" s="43"/>
    </row>
    <row r="58" spans="7:7" x14ac:dyDescent="0.4">
      <c r="G58" s="43"/>
    </row>
    <row r="59" spans="7:7" x14ac:dyDescent="0.4">
      <c r="G59" s="43"/>
    </row>
    <row r="60" spans="7:7" x14ac:dyDescent="0.4">
      <c r="G60" s="43"/>
    </row>
    <row r="61" spans="7:7" x14ac:dyDescent="0.4">
      <c r="G61" s="43"/>
    </row>
    <row r="62" spans="7:7" x14ac:dyDescent="0.4">
      <c r="G62" s="43"/>
    </row>
    <row r="63" spans="7:7" x14ac:dyDescent="0.4">
      <c r="G63" s="43"/>
    </row>
    <row r="64" spans="7:7" x14ac:dyDescent="0.4">
      <c r="G64" s="43"/>
    </row>
    <row r="65" spans="7:7" x14ac:dyDescent="0.4">
      <c r="G65" s="43"/>
    </row>
    <row r="66" spans="7:7" x14ac:dyDescent="0.4">
      <c r="G66" s="43"/>
    </row>
    <row r="67" spans="7:7" x14ac:dyDescent="0.4">
      <c r="G67" s="43"/>
    </row>
    <row r="68" spans="7:7" x14ac:dyDescent="0.4">
      <c r="G68" s="43"/>
    </row>
    <row r="69" spans="7:7" x14ac:dyDescent="0.4">
      <c r="G69" s="43"/>
    </row>
    <row r="70" spans="7:7" x14ac:dyDescent="0.4">
      <c r="G70" s="43"/>
    </row>
  </sheetData>
  <mergeCells count="2">
    <mergeCell ref="B9:H9"/>
    <mergeCell ref="B8:H8"/>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H70"/>
  <sheetViews>
    <sheetView workbookViewId="0"/>
  </sheetViews>
  <sheetFormatPr defaultColWidth="9" defaultRowHeight="11.7" x14ac:dyDescent="0.4"/>
  <cols>
    <col min="1" max="1" width="9" style="4"/>
    <col min="2" max="2" width="24.52734375" style="4" customWidth="1"/>
    <col min="3" max="7" width="9.52734375" style="4" customWidth="1"/>
    <col min="8" max="8" width="1.64453125" style="4" customWidth="1"/>
    <col min="9" max="16384" width="9" style="4"/>
  </cols>
  <sheetData>
    <row r="2" spans="2:8" x14ac:dyDescent="0.4">
      <c r="B2" s="81" t="s">
        <v>73</v>
      </c>
      <c r="C2" s="83" t="s">
        <v>67</v>
      </c>
      <c r="D2" s="83" t="s">
        <v>68</v>
      </c>
      <c r="E2" s="83" t="s">
        <v>69</v>
      </c>
      <c r="F2" s="83" t="s">
        <v>70</v>
      </c>
      <c r="G2" s="83" t="s">
        <v>71</v>
      </c>
    </row>
    <row r="3" spans="2:8" x14ac:dyDescent="0.4">
      <c r="B3" s="82" t="s">
        <v>74</v>
      </c>
      <c r="C3" s="33">
        <v>0</v>
      </c>
      <c r="D3" s="31">
        <v>0.02</v>
      </c>
      <c r="E3" s="31">
        <v>4.9299999999999997E-2</v>
      </c>
      <c r="F3" s="31">
        <v>2.2499999999999999E-2</v>
      </c>
      <c r="G3" s="31">
        <v>6.7000000000000002E-3</v>
      </c>
    </row>
    <row r="4" spans="2:8" x14ac:dyDescent="0.4">
      <c r="B4" s="82" t="s">
        <v>77</v>
      </c>
      <c r="C4" s="33">
        <v>0</v>
      </c>
      <c r="D4" s="31">
        <v>0.01</v>
      </c>
      <c r="E4" s="31">
        <v>1.4999999999999999E-2</v>
      </c>
      <c r="F4" s="31">
        <v>0.02</v>
      </c>
      <c r="G4" s="31">
        <v>0.03</v>
      </c>
    </row>
    <row r="5" spans="2:8" x14ac:dyDescent="0.4">
      <c r="C5" s="33"/>
      <c r="D5" s="31"/>
      <c r="E5" s="31"/>
      <c r="F5" s="31"/>
      <c r="G5" s="31"/>
    </row>
    <row r="6" spans="2:8" x14ac:dyDescent="0.4">
      <c r="C6" s="31"/>
      <c r="D6" s="31"/>
      <c r="E6" s="31"/>
      <c r="F6" s="31"/>
      <c r="G6" s="31"/>
    </row>
    <row r="7" spans="2:8" x14ac:dyDescent="0.4">
      <c r="C7" s="34"/>
      <c r="D7" s="34"/>
      <c r="E7" s="34"/>
      <c r="F7" s="34"/>
      <c r="G7" s="34"/>
    </row>
    <row r="8" spans="2:8" ht="12" thickBot="1" x14ac:dyDescent="0.45">
      <c r="B8" s="366" t="s">
        <v>184</v>
      </c>
      <c r="C8" s="366"/>
      <c r="D8" s="366"/>
      <c r="E8" s="366"/>
      <c r="F8" s="366"/>
      <c r="G8" s="366"/>
      <c r="H8" s="366"/>
    </row>
    <row r="9" spans="2:8" ht="15" customHeight="1" thickTop="1" thickBot="1" x14ac:dyDescent="0.45">
      <c r="B9" s="363" t="s">
        <v>3</v>
      </c>
      <c r="C9" s="364"/>
      <c r="D9" s="364"/>
      <c r="E9" s="364"/>
      <c r="F9" s="364"/>
      <c r="G9" s="364"/>
      <c r="H9" s="365"/>
    </row>
    <row r="10" spans="2:8" ht="12" customHeight="1" thickTop="1" x14ac:dyDescent="0.4">
      <c r="B10" s="198"/>
      <c r="C10" s="199"/>
      <c r="D10" s="199"/>
      <c r="E10" s="199"/>
      <c r="F10" s="199"/>
      <c r="G10" s="199"/>
      <c r="H10" s="200"/>
    </row>
    <row r="11" spans="2:8" ht="12" customHeight="1" x14ac:dyDescent="0.4">
      <c r="B11" s="74"/>
      <c r="C11" s="75" t="s">
        <v>67</v>
      </c>
      <c r="D11" s="75" t="s">
        <v>68</v>
      </c>
      <c r="E11" s="75" t="s">
        <v>69</v>
      </c>
      <c r="F11" s="75" t="s">
        <v>70</v>
      </c>
      <c r="G11" s="75" t="s">
        <v>71</v>
      </c>
      <c r="H11" s="67"/>
    </row>
    <row r="12" spans="2:8" x14ac:dyDescent="0.4">
      <c r="B12" s="80" t="s">
        <v>16</v>
      </c>
      <c r="C12" s="88"/>
      <c r="D12" s="88"/>
      <c r="E12" s="88"/>
      <c r="F12" s="88"/>
      <c r="G12" s="88"/>
      <c r="H12" s="67"/>
    </row>
    <row r="13" spans="2:8" x14ac:dyDescent="0.4">
      <c r="B13" s="74"/>
      <c r="C13" s="88"/>
      <c r="D13" s="88"/>
      <c r="E13" s="88"/>
      <c r="F13" s="88"/>
      <c r="G13" s="88"/>
      <c r="H13" s="67"/>
    </row>
    <row r="14" spans="2:8" x14ac:dyDescent="0.4">
      <c r="B14" s="78" t="s">
        <v>8</v>
      </c>
      <c r="C14" s="173"/>
      <c r="D14" s="173"/>
      <c r="E14" s="173"/>
      <c r="F14" s="173"/>
      <c r="G14" s="173"/>
      <c r="H14" s="67"/>
    </row>
    <row r="15" spans="2:8" x14ac:dyDescent="0.4">
      <c r="B15" s="85" t="s">
        <v>2</v>
      </c>
      <c r="C15" s="164">
        <f>'Fig 5.5'!C15</f>
        <v>0</v>
      </c>
      <c r="D15" s="164">
        <f>'Fig 5.5'!D15</f>
        <v>0</v>
      </c>
      <c r="E15" s="164">
        <f>'Fig 5.5'!E15</f>
        <v>0</v>
      </c>
      <c r="F15" s="164">
        <f>'Fig 5.5'!F15</f>
        <v>0</v>
      </c>
      <c r="G15" s="176">
        <f>'Fig 5.5'!G15</f>
        <v>0</v>
      </c>
      <c r="H15" s="67"/>
    </row>
    <row r="16" spans="2:8" x14ac:dyDescent="0.4">
      <c r="B16" s="85" t="s">
        <v>4</v>
      </c>
      <c r="C16" s="174">
        <f>C15*-C4</f>
        <v>0</v>
      </c>
      <c r="D16" s="174">
        <f t="shared" ref="D16:G16" si="0">D15*-D4</f>
        <v>0</v>
      </c>
      <c r="E16" s="174">
        <f t="shared" si="0"/>
        <v>0</v>
      </c>
      <c r="F16" s="174">
        <f t="shared" si="0"/>
        <v>0</v>
      </c>
      <c r="G16" s="191">
        <f t="shared" si="0"/>
        <v>0</v>
      </c>
      <c r="H16" s="67"/>
    </row>
    <row r="17" spans="2:8" x14ac:dyDescent="0.4">
      <c r="B17" s="85" t="s">
        <v>5</v>
      </c>
      <c r="C17" s="175">
        <f>C15+C16</f>
        <v>0</v>
      </c>
      <c r="D17" s="175">
        <f>D15+D16</f>
        <v>0</v>
      </c>
      <c r="E17" s="175">
        <f>E15+E16</f>
        <v>0</v>
      </c>
      <c r="F17" s="175">
        <f>F15+F16</f>
        <v>0</v>
      </c>
      <c r="G17" s="192">
        <f>G15+G16</f>
        <v>0</v>
      </c>
      <c r="H17" s="67"/>
    </row>
    <row r="18" spans="2:8" x14ac:dyDescent="0.4">
      <c r="B18" s="85" t="s">
        <v>6</v>
      </c>
      <c r="C18" s="174">
        <f>'Fig 5.5'!C18</f>
        <v>0</v>
      </c>
      <c r="D18" s="174">
        <f>'Fig 5.5'!D18</f>
        <v>0</v>
      </c>
      <c r="E18" s="174">
        <f>'Fig 5.5'!E18</f>
        <v>0</v>
      </c>
      <c r="F18" s="174">
        <f>'Fig 5.5'!F18</f>
        <v>0</v>
      </c>
      <c r="G18" s="191">
        <f>'Fig 5.5'!G18</f>
        <v>0</v>
      </c>
      <c r="H18" s="67"/>
    </row>
    <row r="19" spans="2:8" x14ac:dyDescent="0.4">
      <c r="B19" s="85" t="s">
        <v>7</v>
      </c>
      <c r="C19" s="175">
        <f>SUM(C17:C18)</f>
        <v>0</v>
      </c>
      <c r="D19" s="175">
        <f>SUM(D17:D18)</f>
        <v>0</v>
      </c>
      <c r="E19" s="175">
        <f>SUM(E17:E18)</f>
        <v>0</v>
      </c>
      <c r="F19" s="175">
        <f>SUM(F17:F18)</f>
        <v>0</v>
      </c>
      <c r="G19" s="192">
        <f>SUM(G17:G18)</f>
        <v>0</v>
      </c>
      <c r="H19" s="67"/>
    </row>
    <row r="20" spans="2:8" x14ac:dyDescent="0.4">
      <c r="B20" s="74"/>
      <c r="C20" s="175"/>
      <c r="D20" s="175"/>
      <c r="E20" s="175"/>
      <c r="F20" s="175"/>
      <c r="G20" s="192"/>
      <c r="H20" s="67"/>
    </row>
    <row r="21" spans="2:8" x14ac:dyDescent="0.4">
      <c r="B21" s="78" t="s">
        <v>9</v>
      </c>
      <c r="C21" s="175"/>
      <c r="D21" s="175"/>
      <c r="E21" s="175"/>
      <c r="F21" s="175"/>
      <c r="G21" s="192"/>
      <c r="H21" s="67"/>
    </row>
    <row r="22" spans="2:8" x14ac:dyDescent="0.4">
      <c r="B22" s="85" t="s">
        <v>10</v>
      </c>
      <c r="C22" s="164">
        <f>'Fig 5.5'!C22</f>
        <v>0</v>
      </c>
      <c r="D22" s="164">
        <f>'Fig 5.5'!D22</f>
        <v>0</v>
      </c>
      <c r="E22" s="164">
        <f>'Fig 5.5'!E22</f>
        <v>0</v>
      </c>
      <c r="F22" s="164">
        <f>'Fig 5.5'!F22</f>
        <v>0</v>
      </c>
      <c r="G22" s="185">
        <f>'Fig 5.5'!G22</f>
        <v>0</v>
      </c>
      <c r="H22" s="67"/>
    </row>
    <row r="23" spans="2:8" x14ac:dyDescent="0.4">
      <c r="B23" s="85" t="s">
        <v>11</v>
      </c>
      <c r="C23" s="164">
        <f>'Fig 5.5'!C23</f>
        <v>0</v>
      </c>
      <c r="D23" s="164">
        <f>'Fig 5.5'!D23</f>
        <v>0</v>
      </c>
      <c r="E23" s="164">
        <f>'Fig 5.5'!E23</f>
        <v>0</v>
      </c>
      <c r="F23" s="164">
        <f>'Fig 5.5'!F23</f>
        <v>0</v>
      </c>
      <c r="G23" s="185">
        <f>'Fig 5.5'!G23</f>
        <v>0</v>
      </c>
      <c r="H23" s="67"/>
    </row>
    <row r="24" spans="2:8" x14ac:dyDescent="0.4">
      <c r="B24" s="74"/>
      <c r="C24" s="175"/>
      <c r="D24" s="175"/>
      <c r="E24" s="175"/>
      <c r="F24" s="175"/>
      <c r="G24" s="192"/>
      <c r="H24" s="67"/>
    </row>
    <row r="25" spans="2:8" x14ac:dyDescent="0.4">
      <c r="B25" s="80" t="s">
        <v>12</v>
      </c>
      <c r="C25" s="356"/>
      <c r="D25" s="356"/>
      <c r="E25" s="356"/>
      <c r="F25" s="356"/>
      <c r="G25" s="356"/>
      <c r="H25" s="67"/>
    </row>
    <row r="26" spans="2:8" x14ac:dyDescent="0.4">
      <c r="B26" s="74"/>
      <c r="C26" s="175"/>
      <c r="D26" s="175"/>
      <c r="E26" s="175"/>
      <c r="F26" s="175"/>
      <c r="G26" s="192"/>
      <c r="H26" s="67"/>
    </row>
    <row r="27" spans="2:8" ht="20.25" customHeight="1" thickBot="1" x14ac:dyDescent="0.45">
      <c r="B27" s="87" t="s">
        <v>13</v>
      </c>
      <c r="C27" s="357"/>
      <c r="D27" s="357"/>
      <c r="E27" s="357"/>
      <c r="F27" s="357"/>
      <c r="G27" s="357"/>
      <c r="H27" s="194"/>
    </row>
    <row r="28" spans="2:8" ht="12" thickTop="1" x14ac:dyDescent="0.4">
      <c r="G28" s="43"/>
    </row>
    <row r="29" spans="2:8" x14ac:dyDescent="0.4">
      <c r="G29" s="43"/>
    </row>
    <row r="30" spans="2:8" x14ac:dyDescent="0.4">
      <c r="G30" s="43"/>
    </row>
    <row r="31" spans="2:8" x14ac:dyDescent="0.4">
      <c r="G31" s="43"/>
    </row>
    <row r="32" spans="2:8" x14ac:dyDescent="0.4">
      <c r="G32" s="43"/>
    </row>
    <row r="33" spans="7:7" x14ac:dyDescent="0.4">
      <c r="G33" s="43"/>
    </row>
    <row r="34" spans="7:7" x14ac:dyDescent="0.4">
      <c r="G34" s="43"/>
    </row>
    <row r="35" spans="7:7" x14ac:dyDescent="0.4">
      <c r="G35" s="43"/>
    </row>
    <row r="36" spans="7:7" x14ac:dyDescent="0.4">
      <c r="G36" s="43"/>
    </row>
    <row r="37" spans="7:7" x14ac:dyDescent="0.4">
      <c r="G37" s="43"/>
    </row>
    <row r="38" spans="7:7" x14ac:dyDescent="0.4">
      <c r="G38" s="43"/>
    </row>
    <row r="39" spans="7:7" x14ac:dyDescent="0.4">
      <c r="G39" s="43"/>
    </row>
    <row r="40" spans="7:7" x14ac:dyDescent="0.4">
      <c r="G40" s="43"/>
    </row>
    <row r="41" spans="7:7" x14ac:dyDescent="0.4">
      <c r="G41" s="43"/>
    </row>
    <row r="42" spans="7:7" x14ac:dyDescent="0.4">
      <c r="G42" s="43"/>
    </row>
    <row r="43" spans="7:7" x14ac:dyDescent="0.4">
      <c r="G43" s="43"/>
    </row>
    <row r="44" spans="7:7" x14ac:dyDescent="0.4">
      <c r="G44" s="43"/>
    </row>
    <row r="45" spans="7:7" x14ac:dyDescent="0.4">
      <c r="G45" s="43"/>
    </row>
    <row r="46" spans="7:7" x14ac:dyDescent="0.4">
      <c r="G46" s="43"/>
    </row>
    <row r="47" spans="7:7" x14ac:dyDescent="0.4">
      <c r="G47" s="43"/>
    </row>
    <row r="48" spans="7:7" x14ac:dyDescent="0.4">
      <c r="G48" s="43"/>
    </row>
    <row r="49" spans="7:7" x14ac:dyDescent="0.4">
      <c r="G49" s="43"/>
    </row>
    <row r="50" spans="7:7" x14ac:dyDescent="0.4">
      <c r="G50" s="43"/>
    </row>
    <row r="51" spans="7:7" x14ac:dyDescent="0.4">
      <c r="G51" s="43"/>
    </row>
    <row r="52" spans="7:7" x14ac:dyDescent="0.4">
      <c r="G52" s="43"/>
    </row>
    <row r="53" spans="7:7" x14ac:dyDescent="0.4">
      <c r="G53" s="43"/>
    </row>
    <row r="54" spans="7:7" x14ac:dyDescent="0.4">
      <c r="G54" s="43"/>
    </row>
    <row r="55" spans="7:7" x14ac:dyDescent="0.4">
      <c r="G55" s="43"/>
    </row>
    <row r="56" spans="7:7" x14ac:dyDescent="0.4">
      <c r="G56" s="43"/>
    </row>
    <row r="57" spans="7:7" x14ac:dyDescent="0.4">
      <c r="G57" s="43"/>
    </row>
    <row r="58" spans="7:7" x14ac:dyDescent="0.4">
      <c r="G58" s="43"/>
    </row>
    <row r="59" spans="7:7" x14ac:dyDescent="0.4">
      <c r="G59" s="43"/>
    </row>
    <row r="60" spans="7:7" x14ac:dyDescent="0.4">
      <c r="G60" s="43"/>
    </row>
    <row r="61" spans="7:7" x14ac:dyDescent="0.4">
      <c r="G61" s="43"/>
    </row>
    <row r="62" spans="7:7" x14ac:dyDescent="0.4">
      <c r="G62" s="43"/>
    </row>
    <row r="63" spans="7:7" x14ac:dyDescent="0.4">
      <c r="G63" s="43"/>
    </row>
    <row r="64" spans="7:7" x14ac:dyDescent="0.4">
      <c r="G64" s="43"/>
    </row>
    <row r="65" spans="7:7" x14ac:dyDescent="0.4">
      <c r="G65" s="43"/>
    </row>
    <row r="66" spans="7:7" x14ac:dyDescent="0.4">
      <c r="G66" s="43"/>
    </row>
    <row r="67" spans="7:7" x14ac:dyDescent="0.4">
      <c r="G67" s="43"/>
    </row>
    <row r="68" spans="7:7" x14ac:dyDescent="0.4">
      <c r="G68" s="43"/>
    </row>
    <row r="69" spans="7:7" x14ac:dyDescent="0.4">
      <c r="G69" s="43"/>
    </row>
    <row r="70" spans="7:7" x14ac:dyDescent="0.4">
      <c r="G70" s="43"/>
    </row>
  </sheetData>
  <mergeCells count="2">
    <mergeCell ref="B9:H9"/>
    <mergeCell ref="B8:H8"/>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H70"/>
  <sheetViews>
    <sheetView workbookViewId="0"/>
  </sheetViews>
  <sheetFormatPr defaultColWidth="9" defaultRowHeight="11.7" x14ac:dyDescent="0.4"/>
  <cols>
    <col min="1" max="1" width="9" style="4"/>
    <col min="2" max="2" width="24.52734375" style="4" customWidth="1"/>
    <col min="3" max="7" width="9.52734375" style="4" customWidth="1"/>
    <col min="8" max="8" width="1.64453125" style="4" customWidth="1"/>
    <col min="9" max="16384" width="9" style="4"/>
  </cols>
  <sheetData>
    <row r="2" spans="2:8" x14ac:dyDescent="0.4">
      <c r="B2" s="81" t="s">
        <v>73</v>
      </c>
      <c r="C2" s="83" t="s">
        <v>67</v>
      </c>
      <c r="D2" s="83" t="s">
        <v>68</v>
      </c>
      <c r="E2" s="83" t="s">
        <v>69</v>
      </c>
      <c r="F2" s="83" t="s">
        <v>70</v>
      </c>
      <c r="G2" s="83" t="s">
        <v>71</v>
      </c>
    </row>
    <row r="3" spans="2:8" x14ac:dyDescent="0.4">
      <c r="B3" s="82" t="s">
        <v>74</v>
      </c>
      <c r="C3" s="33">
        <v>0</v>
      </c>
      <c r="D3" s="31">
        <v>0.02</v>
      </c>
      <c r="E3" s="31">
        <v>4.9299999999999997E-2</v>
      </c>
      <c r="F3" s="31">
        <v>2.2499999999999999E-2</v>
      </c>
      <c r="G3" s="31">
        <v>6.7000000000000002E-3</v>
      </c>
    </row>
    <row r="4" spans="2:8" x14ac:dyDescent="0.4">
      <c r="B4" s="82" t="s">
        <v>77</v>
      </c>
      <c r="C4" s="33">
        <v>0</v>
      </c>
      <c r="D4" s="31">
        <v>0.01</v>
      </c>
      <c r="E4" s="31">
        <v>1.4999999999999999E-2</v>
      </c>
      <c r="F4" s="31">
        <v>0.02</v>
      </c>
      <c r="G4" s="31">
        <v>0.03</v>
      </c>
    </row>
    <row r="5" spans="2:8" x14ac:dyDescent="0.4">
      <c r="B5" s="82" t="s">
        <v>94</v>
      </c>
      <c r="C5" s="31">
        <v>0.01</v>
      </c>
      <c r="D5" s="31">
        <v>0.01</v>
      </c>
      <c r="E5" s="31">
        <v>0.01</v>
      </c>
      <c r="F5" s="31">
        <v>0.01</v>
      </c>
      <c r="G5" s="31">
        <v>0.01</v>
      </c>
    </row>
    <row r="6" spans="2:8" x14ac:dyDescent="0.4">
      <c r="C6" s="31"/>
      <c r="D6" s="31"/>
      <c r="E6" s="31"/>
      <c r="F6" s="31"/>
      <c r="G6" s="31"/>
    </row>
    <row r="7" spans="2:8" x14ac:dyDescent="0.4">
      <c r="C7" s="31"/>
      <c r="D7" s="31"/>
      <c r="E7" s="31"/>
      <c r="F7" s="31"/>
      <c r="G7" s="31"/>
    </row>
    <row r="8" spans="2:8" ht="12" thickBot="1" x14ac:dyDescent="0.45">
      <c r="B8" s="366" t="s">
        <v>184</v>
      </c>
      <c r="C8" s="366"/>
      <c r="D8" s="366"/>
      <c r="E8" s="366"/>
      <c r="F8" s="366"/>
      <c r="G8" s="366"/>
      <c r="H8" s="366"/>
    </row>
    <row r="9" spans="2:8" ht="15" customHeight="1" thickTop="1" thickBot="1" x14ac:dyDescent="0.45">
      <c r="B9" s="363" t="s">
        <v>3</v>
      </c>
      <c r="C9" s="364"/>
      <c r="D9" s="364"/>
      <c r="E9" s="364"/>
      <c r="F9" s="364"/>
      <c r="G9" s="364"/>
      <c r="H9" s="365"/>
    </row>
    <row r="10" spans="2:8" ht="12" customHeight="1" thickTop="1" x14ac:dyDescent="0.4">
      <c r="B10" s="198"/>
      <c r="C10" s="199"/>
      <c r="D10" s="199"/>
      <c r="E10" s="199"/>
      <c r="F10" s="199"/>
      <c r="G10" s="199"/>
      <c r="H10" s="200"/>
    </row>
    <row r="11" spans="2:8" ht="12" customHeight="1" x14ac:dyDescent="0.4">
      <c r="B11" s="74"/>
      <c r="C11" s="75" t="s">
        <v>67</v>
      </c>
      <c r="D11" s="75" t="s">
        <v>68</v>
      </c>
      <c r="E11" s="75" t="s">
        <v>69</v>
      </c>
      <c r="F11" s="75" t="s">
        <v>70</v>
      </c>
      <c r="G11" s="75" t="s">
        <v>71</v>
      </c>
      <c r="H11" s="67"/>
    </row>
    <row r="12" spans="2:8" x14ac:dyDescent="0.4">
      <c r="B12" s="80" t="s">
        <v>16</v>
      </c>
      <c r="C12" s="88"/>
      <c r="D12" s="88"/>
      <c r="E12" s="88"/>
      <c r="F12" s="88"/>
      <c r="G12" s="88"/>
      <c r="H12" s="67"/>
    </row>
    <row r="13" spans="2:8" x14ac:dyDescent="0.4">
      <c r="B13" s="74"/>
      <c r="C13" s="88"/>
      <c r="D13" s="88"/>
      <c r="E13" s="88"/>
      <c r="F13" s="88"/>
      <c r="G13" s="88"/>
      <c r="H13" s="67"/>
    </row>
    <row r="14" spans="2:8" x14ac:dyDescent="0.4">
      <c r="B14" s="78" t="s">
        <v>8</v>
      </c>
      <c r="C14" s="88"/>
      <c r="D14" s="88"/>
      <c r="E14" s="88"/>
      <c r="F14" s="88"/>
      <c r="G14" s="88"/>
      <c r="H14" s="67"/>
    </row>
    <row r="15" spans="2:8" x14ac:dyDescent="0.4">
      <c r="B15" s="85" t="s">
        <v>2</v>
      </c>
      <c r="C15" s="164">
        <f>'Fig 5.6'!C15</f>
        <v>0</v>
      </c>
      <c r="D15" s="164">
        <f>'Fig 5.6'!D15</f>
        <v>0</v>
      </c>
      <c r="E15" s="164">
        <f>'Fig 5.6'!E15</f>
        <v>0</v>
      </c>
      <c r="F15" s="164">
        <f>'Fig 5.6'!F15</f>
        <v>0</v>
      </c>
      <c r="G15" s="176">
        <f>'Fig 5.6'!G15</f>
        <v>0</v>
      </c>
      <c r="H15" s="67"/>
    </row>
    <row r="16" spans="2:8" x14ac:dyDescent="0.4">
      <c r="B16" s="85" t="s">
        <v>4</v>
      </c>
      <c r="C16" s="171">
        <f>C15*-C4</f>
        <v>0</v>
      </c>
      <c r="D16" s="171">
        <f t="shared" ref="D16:G16" si="0">D15*-D4</f>
        <v>0</v>
      </c>
      <c r="E16" s="171">
        <f t="shared" si="0"/>
        <v>0</v>
      </c>
      <c r="F16" s="171">
        <f t="shared" si="0"/>
        <v>0</v>
      </c>
      <c r="G16" s="193">
        <f t="shared" si="0"/>
        <v>0</v>
      </c>
      <c r="H16" s="67"/>
    </row>
    <row r="17" spans="2:8" x14ac:dyDescent="0.4">
      <c r="B17" s="85" t="s">
        <v>5</v>
      </c>
      <c r="C17" s="164">
        <f>C15+C16</f>
        <v>0</v>
      </c>
      <c r="D17" s="164">
        <f>D15+D16</f>
        <v>0</v>
      </c>
      <c r="E17" s="164">
        <f>E15+E16</f>
        <v>0</v>
      </c>
      <c r="F17" s="164">
        <f>F15+F16</f>
        <v>0</v>
      </c>
      <c r="G17" s="185">
        <f>G15+G16</f>
        <v>0</v>
      </c>
      <c r="H17" s="67"/>
    </row>
    <row r="18" spans="2:8" x14ac:dyDescent="0.4">
      <c r="B18" s="85" t="s">
        <v>6</v>
      </c>
      <c r="C18" s="171">
        <f>'Fig 5.6'!C18</f>
        <v>0</v>
      </c>
      <c r="D18" s="171">
        <f>'Fig 5.6'!D18</f>
        <v>0</v>
      </c>
      <c r="E18" s="171">
        <f>'Fig 5.6'!E18</f>
        <v>0</v>
      </c>
      <c r="F18" s="171">
        <f>'Fig 5.6'!F18</f>
        <v>0</v>
      </c>
      <c r="G18" s="193">
        <f>'Fig 5.6'!G18</f>
        <v>0</v>
      </c>
      <c r="H18" s="67"/>
    </row>
    <row r="19" spans="2:8" x14ac:dyDescent="0.4">
      <c r="B19" s="85" t="s">
        <v>7</v>
      </c>
      <c r="C19" s="164">
        <f>SUM(C17:C18)</f>
        <v>0</v>
      </c>
      <c r="D19" s="164">
        <f>SUM(D17:D18)</f>
        <v>0</v>
      </c>
      <c r="E19" s="164">
        <f>SUM(E17:E18)</f>
        <v>0</v>
      </c>
      <c r="F19" s="164">
        <f>SUM(F17:F18)</f>
        <v>0</v>
      </c>
      <c r="G19" s="185">
        <f>SUM(G17:G18)</f>
        <v>0</v>
      </c>
      <c r="H19" s="67"/>
    </row>
    <row r="20" spans="2:8" x14ac:dyDescent="0.4">
      <c r="B20" s="74"/>
      <c r="C20" s="164"/>
      <c r="D20" s="164"/>
      <c r="E20" s="164"/>
      <c r="F20" s="164"/>
      <c r="G20" s="185"/>
      <c r="H20" s="67"/>
    </row>
    <row r="21" spans="2:8" x14ac:dyDescent="0.4">
      <c r="B21" s="78" t="s">
        <v>9</v>
      </c>
      <c r="C21" s="164"/>
      <c r="D21" s="164"/>
      <c r="E21" s="164"/>
      <c r="F21" s="164"/>
      <c r="G21" s="185"/>
      <c r="H21" s="67"/>
    </row>
    <row r="22" spans="2:8" x14ac:dyDescent="0.4">
      <c r="B22" s="85" t="s">
        <v>10</v>
      </c>
      <c r="C22" s="164">
        <f>'Fig 5.6'!C22</f>
        <v>0</v>
      </c>
      <c r="D22" s="164">
        <f>'Fig 5.6'!D22</f>
        <v>0</v>
      </c>
      <c r="E22" s="164">
        <f>'Fig 5.6'!E22</f>
        <v>0</v>
      </c>
      <c r="F22" s="164">
        <f>'Fig 5.6'!F22</f>
        <v>0</v>
      </c>
      <c r="G22" s="185">
        <f>'Fig 5.6'!G22</f>
        <v>0</v>
      </c>
      <c r="H22" s="67"/>
    </row>
    <row r="23" spans="2:8" x14ac:dyDescent="0.4">
      <c r="B23" s="85" t="s">
        <v>11</v>
      </c>
      <c r="C23" s="164">
        <f>'Fig 5.6'!C23</f>
        <v>0</v>
      </c>
      <c r="D23" s="164">
        <f>'Fig 5.6'!D23</f>
        <v>0</v>
      </c>
      <c r="E23" s="164">
        <f>'Fig 5.6'!E23</f>
        <v>0</v>
      </c>
      <c r="F23" s="164">
        <f>'Fig 5.6'!F23</f>
        <v>0</v>
      </c>
      <c r="G23" s="185">
        <f>'Fig 5.6'!G23</f>
        <v>0</v>
      </c>
      <c r="H23" s="67"/>
    </row>
    <row r="24" spans="2:8" x14ac:dyDescent="0.4">
      <c r="B24" s="74"/>
      <c r="C24" s="164"/>
      <c r="D24" s="164"/>
      <c r="E24" s="164"/>
      <c r="F24" s="164"/>
      <c r="G24" s="185"/>
      <c r="H24" s="67"/>
    </row>
    <row r="25" spans="2:8" x14ac:dyDescent="0.4">
      <c r="B25" s="85" t="s">
        <v>12</v>
      </c>
      <c r="C25" s="164">
        <f>'Fig 5.6'!C25</f>
        <v>0</v>
      </c>
      <c r="D25" s="164">
        <f>'Fig 5.6'!D25</f>
        <v>0</v>
      </c>
      <c r="E25" s="164">
        <f>'Fig 5.6'!E25</f>
        <v>0</v>
      </c>
      <c r="F25" s="164">
        <f>'Fig 5.6'!F25</f>
        <v>0</v>
      </c>
      <c r="G25" s="185">
        <f>'Fig 5.6'!G25</f>
        <v>0</v>
      </c>
      <c r="H25" s="67"/>
    </row>
    <row r="26" spans="2:8" x14ac:dyDescent="0.4">
      <c r="B26" s="74"/>
      <c r="C26" s="164"/>
      <c r="D26" s="164"/>
      <c r="E26" s="164"/>
      <c r="F26" s="164"/>
      <c r="G26" s="185"/>
      <c r="H26" s="67"/>
    </row>
    <row r="27" spans="2:8" x14ac:dyDescent="0.4">
      <c r="B27" s="85" t="s">
        <v>13</v>
      </c>
      <c r="C27" s="164">
        <f>C19+C22+C23+C25</f>
        <v>0</v>
      </c>
      <c r="D27" s="164">
        <f>D19+D22+D23+D25</f>
        <v>0</v>
      </c>
      <c r="E27" s="164">
        <f>E19+E22+E23+E25</f>
        <v>0</v>
      </c>
      <c r="F27" s="164">
        <f>F19+F22+F23+F25</f>
        <v>0</v>
      </c>
      <c r="G27" s="185">
        <f>G19+G22+G23+G25</f>
        <v>0</v>
      </c>
      <c r="H27" s="67"/>
    </row>
    <row r="28" spans="2:8" x14ac:dyDescent="0.4">
      <c r="B28" s="80" t="s">
        <v>14</v>
      </c>
      <c r="C28" s="385"/>
      <c r="D28" s="385"/>
      <c r="E28" s="385"/>
      <c r="F28" s="385"/>
      <c r="G28" s="385"/>
      <c r="H28" s="67"/>
    </row>
    <row r="29" spans="2:8" s="89" customFormat="1" ht="20.25" customHeight="1" thickBot="1" x14ac:dyDescent="0.55000000000000004">
      <c r="B29" s="87" t="s">
        <v>15</v>
      </c>
      <c r="C29" s="353"/>
      <c r="D29" s="353"/>
      <c r="E29" s="353"/>
      <c r="F29" s="353"/>
      <c r="G29" s="353"/>
      <c r="H29" s="195"/>
    </row>
    <row r="30" spans="2:8" ht="12" thickTop="1" x14ac:dyDescent="0.4">
      <c r="G30" s="43"/>
    </row>
    <row r="31" spans="2:8" x14ac:dyDescent="0.4">
      <c r="G31" s="43"/>
    </row>
    <row r="32" spans="2:8" x14ac:dyDescent="0.4">
      <c r="G32" s="43"/>
    </row>
    <row r="33" spans="7:7" x14ac:dyDescent="0.4">
      <c r="G33" s="43"/>
    </row>
    <row r="34" spans="7:7" x14ac:dyDescent="0.4">
      <c r="G34" s="43"/>
    </row>
    <row r="35" spans="7:7" x14ac:dyDescent="0.4">
      <c r="G35" s="43"/>
    </row>
    <row r="36" spans="7:7" x14ac:dyDescent="0.4">
      <c r="G36" s="43"/>
    </row>
    <row r="37" spans="7:7" x14ac:dyDescent="0.4">
      <c r="G37" s="43"/>
    </row>
    <row r="38" spans="7:7" x14ac:dyDescent="0.4">
      <c r="G38" s="43"/>
    </row>
    <row r="39" spans="7:7" x14ac:dyDescent="0.4">
      <c r="G39" s="43"/>
    </row>
    <row r="40" spans="7:7" x14ac:dyDescent="0.4">
      <c r="G40" s="43"/>
    </row>
    <row r="41" spans="7:7" x14ac:dyDescent="0.4">
      <c r="G41" s="43"/>
    </row>
    <row r="42" spans="7:7" x14ac:dyDescent="0.4">
      <c r="G42" s="43"/>
    </row>
    <row r="43" spans="7:7" x14ac:dyDescent="0.4">
      <c r="G43" s="43"/>
    </row>
    <row r="44" spans="7:7" x14ac:dyDescent="0.4">
      <c r="G44" s="43"/>
    </row>
    <row r="45" spans="7:7" x14ac:dyDescent="0.4">
      <c r="G45" s="43"/>
    </row>
    <row r="46" spans="7:7" x14ac:dyDescent="0.4">
      <c r="G46" s="43"/>
    </row>
    <row r="47" spans="7:7" x14ac:dyDescent="0.4">
      <c r="G47" s="43"/>
    </row>
    <row r="48" spans="7:7" x14ac:dyDescent="0.4">
      <c r="G48" s="43"/>
    </row>
    <row r="49" spans="7:7" x14ac:dyDescent="0.4">
      <c r="G49" s="43"/>
    </row>
    <row r="50" spans="7:7" x14ac:dyDescent="0.4">
      <c r="G50" s="43"/>
    </row>
    <row r="51" spans="7:7" x14ac:dyDescent="0.4">
      <c r="G51" s="43"/>
    </row>
    <row r="52" spans="7:7" x14ac:dyDescent="0.4">
      <c r="G52" s="43"/>
    </row>
    <row r="53" spans="7:7" x14ac:dyDescent="0.4">
      <c r="G53" s="43"/>
    </row>
    <row r="54" spans="7:7" x14ac:dyDescent="0.4">
      <c r="G54" s="43"/>
    </row>
    <row r="55" spans="7:7" x14ac:dyDescent="0.4">
      <c r="G55" s="43"/>
    </row>
    <row r="56" spans="7:7" x14ac:dyDescent="0.4">
      <c r="G56" s="43"/>
    </row>
    <row r="57" spans="7:7" x14ac:dyDescent="0.4">
      <c r="G57" s="43"/>
    </row>
    <row r="58" spans="7:7" x14ac:dyDescent="0.4">
      <c r="G58" s="43"/>
    </row>
    <row r="59" spans="7:7" x14ac:dyDescent="0.4">
      <c r="G59" s="43"/>
    </row>
    <row r="60" spans="7:7" x14ac:dyDescent="0.4">
      <c r="G60" s="43"/>
    </row>
    <row r="61" spans="7:7" x14ac:dyDescent="0.4">
      <c r="G61" s="43"/>
    </row>
    <row r="62" spans="7:7" x14ac:dyDescent="0.4">
      <c r="G62" s="43"/>
    </row>
    <row r="63" spans="7:7" x14ac:dyDescent="0.4">
      <c r="G63" s="43"/>
    </row>
    <row r="64" spans="7:7" x14ac:dyDescent="0.4">
      <c r="G64" s="43"/>
    </row>
    <row r="65" spans="7:7" x14ac:dyDescent="0.4">
      <c r="G65" s="43"/>
    </row>
    <row r="66" spans="7:7" x14ac:dyDescent="0.4">
      <c r="G66" s="43"/>
    </row>
    <row r="67" spans="7:7" x14ac:dyDescent="0.4">
      <c r="G67" s="43"/>
    </row>
    <row r="68" spans="7:7" x14ac:dyDescent="0.4">
      <c r="G68" s="43"/>
    </row>
    <row r="69" spans="7:7" x14ac:dyDescent="0.4">
      <c r="G69" s="43"/>
    </row>
    <row r="70" spans="7:7" x14ac:dyDescent="0.4">
      <c r="G70" s="43"/>
    </row>
  </sheetData>
  <mergeCells count="2">
    <mergeCell ref="B9:H9"/>
    <mergeCell ref="B8:H8"/>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H70"/>
  <sheetViews>
    <sheetView workbookViewId="0"/>
  </sheetViews>
  <sheetFormatPr defaultColWidth="9" defaultRowHeight="11.7" x14ac:dyDescent="0.4"/>
  <cols>
    <col min="1" max="1" width="9" style="4"/>
    <col min="2" max="2" width="24.52734375" style="4" customWidth="1"/>
    <col min="3" max="7" width="9.52734375" style="4" customWidth="1"/>
    <col min="8" max="8" width="1.64453125" style="4" customWidth="1"/>
    <col min="9" max="16384" width="9" style="4"/>
  </cols>
  <sheetData>
    <row r="2" spans="2:8" x14ac:dyDescent="0.4">
      <c r="B2" s="81" t="s">
        <v>73</v>
      </c>
      <c r="C2" s="83" t="s">
        <v>67</v>
      </c>
      <c r="D2" s="83" t="s">
        <v>68</v>
      </c>
      <c r="E2" s="83" t="s">
        <v>69</v>
      </c>
      <c r="F2" s="83" t="s">
        <v>70</v>
      </c>
      <c r="G2" s="83" t="s">
        <v>71</v>
      </c>
    </row>
    <row r="3" spans="2:8" x14ac:dyDescent="0.4">
      <c r="B3" s="82" t="s">
        <v>74</v>
      </c>
      <c r="C3" s="33">
        <v>0</v>
      </c>
      <c r="D3" s="31">
        <v>0.02</v>
      </c>
      <c r="E3" s="31">
        <v>4.9299999999999997E-2</v>
      </c>
      <c r="F3" s="31">
        <v>2.2499999999999999E-2</v>
      </c>
      <c r="G3" s="31">
        <v>6.7000000000000002E-3</v>
      </c>
    </row>
    <row r="4" spans="2:8" x14ac:dyDescent="0.4">
      <c r="B4" s="82" t="s">
        <v>77</v>
      </c>
      <c r="C4" s="33">
        <v>0</v>
      </c>
      <c r="D4" s="31">
        <v>0.01</v>
      </c>
      <c r="E4" s="31">
        <v>1.4999999999999999E-2</v>
      </c>
      <c r="F4" s="31">
        <v>0.02</v>
      </c>
      <c r="G4" s="31">
        <v>0.03</v>
      </c>
    </row>
    <row r="5" spans="2:8" x14ac:dyDescent="0.4">
      <c r="B5" s="82" t="s">
        <v>94</v>
      </c>
      <c r="C5" s="31">
        <v>0.01</v>
      </c>
      <c r="D5" s="31">
        <v>0.01</v>
      </c>
      <c r="E5" s="31">
        <v>0.01</v>
      </c>
      <c r="F5" s="31">
        <v>0.01</v>
      </c>
      <c r="G5" s="31">
        <v>0.01</v>
      </c>
    </row>
    <row r="6" spans="2:8" x14ac:dyDescent="0.4">
      <c r="B6" s="82" t="s">
        <v>75</v>
      </c>
      <c r="C6" s="31">
        <v>0</v>
      </c>
      <c r="D6" s="31">
        <v>0.04</v>
      </c>
      <c r="E6" s="31">
        <v>0.04</v>
      </c>
      <c r="F6" s="31">
        <v>0.04</v>
      </c>
      <c r="G6" s="31">
        <v>0.04</v>
      </c>
    </row>
    <row r="7" spans="2:8" x14ac:dyDescent="0.4">
      <c r="C7" s="15"/>
    </row>
    <row r="8" spans="2:8" ht="12" thickBot="1" x14ac:dyDescent="0.45">
      <c r="B8" s="366" t="s">
        <v>184</v>
      </c>
      <c r="C8" s="366"/>
      <c r="D8" s="366"/>
      <c r="E8" s="366"/>
      <c r="F8" s="366"/>
      <c r="G8" s="366"/>
      <c r="H8" s="366"/>
    </row>
    <row r="9" spans="2:8" ht="15" customHeight="1" thickTop="1" thickBot="1" x14ac:dyDescent="0.45">
      <c r="B9" s="363" t="s">
        <v>3</v>
      </c>
      <c r="C9" s="364"/>
      <c r="D9" s="364"/>
      <c r="E9" s="364"/>
      <c r="F9" s="364"/>
      <c r="G9" s="364"/>
      <c r="H9" s="365"/>
    </row>
    <row r="10" spans="2:8" ht="12" customHeight="1" thickTop="1" x14ac:dyDescent="0.4">
      <c r="B10" s="198"/>
      <c r="C10" s="199"/>
      <c r="D10" s="199"/>
      <c r="E10" s="199"/>
      <c r="F10" s="199"/>
      <c r="G10" s="199"/>
      <c r="H10" s="200"/>
    </row>
    <row r="11" spans="2:8" ht="12" customHeight="1" x14ac:dyDescent="0.4">
      <c r="B11" s="74"/>
      <c r="C11" s="75" t="s">
        <v>67</v>
      </c>
      <c r="D11" s="75" t="s">
        <v>68</v>
      </c>
      <c r="E11" s="75" t="s">
        <v>69</v>
      </c>
      <c r="F11" s="75" t="s">
        <v>70</v>
      </c>
      <c r="G11" s="75" t="s">
        <v>71</v>
      </c>
      <c r="H11" s="67"/>
    </row>
    <row r="12" spans="2:8" x14ac:dyDescent="0.4">
      <c r="B12" s="80" t="s">
        <v>16</v>
      </c>
      <c r="C12" s="88"/>
      <c r="D12" s="88"/>
      <c r="E12" s="88"/>
      <c r="F12" s="88"/>
      <c r="G12" s="88"/>
      <c r="H12" s="67"/>
    </row>
    <row r="13" spans="2:8" x14ac:dyDescent="0.4">
      <c r="B13" s="74"/>
      <c r="C13" s="88"/>
      <c r="D13" s="88"/>
      <c r="E13" s="88"/>
      <c r="F13" s="88"/>
      <c r="G13" s="88"/>
      <c r="H13" s="67"/>
    </row>
    <row r="14" spans="2:8" x14ac:dyDescent="0.4">
      <c r="B14" s="78" t="s">
        <v>8</v>
      </c>
      <c r="C14" s="88"/>
      <c r="D14" s="88"/>
      <c r="E14" s="88"/>
      <c r="F14" s="88"/>
      <c r="G14" s="88"/>
      <c r="H14" s="67"/>
    </row>
    <row r="15" spans="2:8" x14ac:dyDescent="0.4">
      <c r="B15" s="85" t="s">
        <v>2</v>
      </c>
      <c r="C15" s="164">
        <f>'Fig 5.7'!C15</f>
        <v>0</v>
      </c>
      <c r="D15" s="164">
        <f>'Fig 5.7'!D15</f>
        <v>0</v>
      </c>
      <c r="E15" s="164">
        <f>'Fig 5.7'!E15</f>
        <v>0</v>
      </c>
      <c r="F15" s="164">
        <f>'Fig 5.7'!F15</f>
        <v>0</v>
      </c>
      <c r="G15" s="176">
        <f>'Fig 5.7'!G15</f>
        <v>0</v>
      </c>
      <c r="H15" s="67"/>
    </row>
    <row r="16" spans="2:8" x14ac:dyDescent="0.4">
      <c r="B16" s="85" t="s">
        <v>4</v>
      </c>
      <c r="C16" s="171">
        <f>C15*-C4</f>
        <v>0</v>
      </c>
      <c r="D16" s="171">
        <f>D15*-D4</f>
        <v>0</v>
      </c>
      <c r="E16" s="171">
        <f>E15*-E4</f>
        <v>0</v>
      </c>
      <c r="F16" s="171">
        <f>F15*-F4</f>
        <v>0</v>
      </c>
      <c r="G16" s="193">
        <f>G15*-G4</f>
        <v>0</v>
      </c>
      <c r="H16" s="67"/>
    </row>
    <row r="17" spans="2:8" x14ac:dyDescent="0.4">
      <c r="B17" s="85" t="s">
        <v>5</v>
      </c>
      <c r="C17" s="164">
        <f>C15+C16</f>
        <v>0</v>
      </c>
      <c r="D17" s="164">
        <f>D15+D16</f>
        <v>0</v>
      </c>
      <c r="E17" s="164">
        <f>E15+E16</f>
        <v>0</v>
      </c>
      <c r="F17" s="164">
        <f>F15+F16</f>
        <v>0</v>
      </c>
      <c r="G17" s="185">
        <f>G15+G16</f>
        <v>0</v>
      </c>
      <c r="H17" s="67"/>
    </row>
    <row r="18" spans="2:8" x14ac:dyDescent="0.4">
      <c r="B18" s="85" t="s">
        <v>6</v>
      </c>
      <c r="C18" s="171">
        <f>'Fig 5.7'!C18</f>
        <v>0</v>
      </c>
      <c r="D18" s="171">
        <f>'Fig 5.7'!D18</f>
        <v>0</v>
      </c>
      <c r="E18" s="171">
        <f>'Fig 5.7'!E18</f>
        <v>0</v>
      </c>
      <c r="F18" s="171">
        <f>'Fig 5.7'!F18</f>
        <v>0</v>
      </c>
      <c r="G18" s="193">
        <f>'Fig 5.7'!G18</f>
        <v>0</v>
      </c>
      <c r="H18" s="67"/>
    </row>
    <row r="19" spans="2:8" x14ac:dyDescent="0.4">
      <c r="B19" s="85" t="s">
        <v>7</v>
      </c>
      <c r="C19" s="164">
        <f>SUM(C17:C18)</f>
        <v>0</v>
      </c>
      <c r="D19" s="164">
        <f>SUM(D17:D18)</f>
        <v>0</v>
      </c>
      <c r="E19" s="164">
        <f>SUM(E17:E18)</f>
        <v>0</v>
      </c>
      <c r="F19" s="164">
        <f>SUM(F17:F18)</f>
        <v>0</v>
      </c>
      <c r="G19" s="185">
        <f>SUM(G17:G18)</f>
        <v>0</v>
      </c>
      <c r="H19" s="67"/>
    </row>
    <row r="20" spans="2:8" x14ac:dyDescent="0.4">
      <c r="B20" s="74"/>
      <c r="C20" s="164"/>
      <c r="D20" s="164"/>
      <c r="E20" s="164"/>
      <c r="F20" s="164"/>
      <c r="G20" s="185"/>
      <c r="H20" s="67"/>
    </row>
    <row r="21" spans="2:8" x14ac:dyDescent="0.4">
      <c r="B21" s="78" t="s">
        <v>9</v>
      </c>
      <c r="C21" s="164"/>
      <c r="D21" s="164"/>
      <c r="E21" s="164"/>
      <c r="F21" s="164"/>
      <c r="G21" s="185"/>
      <c r="H21" s="67"/>
    </row>
    <row r="22" spans="2:8" x14ac:dyDescent="0.4">
      <c r="B22" s="85" t="s">
        <v>10</v>
      </c>
      <c r="C22" s="164">
        <f>'Fig 5.7'!C22</f>
        <v>0</v>
      </c>
      <c r="D22" s="164">
        <f>'Fig 5.7'!D22</f>
        <v>0</v>
      </c>
      <c r="E22" s="164">
        <f>'Fig 5.7'!E22</f>
        <v>0</v>
      </c>
      <c r="F22" s="164">
        <f>'Fig 5.7'!F22</f>
        <v>0</v>
      </c>
      <c r="G22" s="185">
        <f>'Fig 5.7'!G22</f>
        <v>0</v>
      </c>
      <c r="H22" s="67"/>
    </row>
    <row r="23" spans="2:8" x14ac:dyDescent="0.4">
      <c r="B23" s="85" t="s">
        <v>11</v>
      </c>
      <c r="C23" s="164">
        <f>'Fig 5.7'!C23</f>
        <v>0</v>
      </c>
      <c r="D23" s="164">
        <f>'Fig 5.7'!D23</f>
        <v>0</v>
      </c>
      <c r="E23" s="164">
        <f>'Fig 5.7'!E23</f>
        <v>0</v>
      </c>
      <c r="F23" s="164">
        <f>'Fig 5.7'!F23</f>
        <v>0</v>
      </c>
      <c r="G23" s="185">
        <f>'Fig 5.7'!G23</f>
        <v>0</v>
      </c>
      <c r="H23" s="67"/>
    </row>
    <row r="24" spans="2:8" x14ac:dyDescent="0.4">
      <c r="B24" s="74"/>
      <c r="C24" s="164"/>
      <c r="D24" s="164"/>
      <c r="E24" s="164"/>
      <c r="F24" s="164"/>
      <c r="G24" s="185"/>
      <c r="H24" s="67"/>
    </row>
    <row r="25" spans="2:8" x14ac:dyDescent="0.4">
      <c r="B25" s="85" t="s">
        <v>12</v>
      </c>
      <c r="C25" s="164">
        <f>'Fig 5.7'!C25</f>
        <v>0</v>
      </c>
      <c r="D25" s="164">
        <f>'Fig 5.7'!D25</f>
        <v>0</v>
      </c>
      <c r="E25" s="164">
        <f>'Fig 5.7'!E25</f>
        <v>0</v>
      </c>
      <c r="F25" s="164">
        <f>'Fig 5.7'!F25</f>
        <v>0</v>
      </c>
      <c r="G25" s="185">
        <f>'Fig 5.7'!G25</f>
        <v>0</v>
      </c>
      <c r="H25" s="67"/>
    </row>
    <row r="26" spans="2:8" x14ac:dyDescent="0.4">
      <c r="B26" s="74"/>
      <c r="C26" s="164"/>
      <c r="D26" s="164"/>
      <c r="E26" s="164"/>
      <c r="F26" s="164"/>
      <c r="G26" s="185"/>
      <c r="H26" s="67"/>
    </row>
    <row r="27" spans="2:8" x14ac:dyDescent="0.4">
      <c r="B27" s="85" t="s">
        <v>13</v>
      </c>
      <c r="C27" s="164">
        <f>C19+C22+C23+C25</f>
        <v>0</v>
      </c>
      <c r="D27" s="164">
        <f>D19+D22+D23+D25</f>
        <v>0</v>
      </c>
      <c r="E27" s="164">
        <f>E19+E22+E23+E25</f>
        <v>0</v>
      </c>
      <c r="F27" s="164">
        <f>F19+F22+F23+F25</f>
        <v>0</v>
      </c>
      <c r="G27" s="185">
        <f>G19+G22+G23+G25</f>
        <v>0</v>
      </c>
      <c r="H27" s="67"/>
    </row>
    <row r="28" spans="2:8" x14ac:dyDescent="0.4">
      <c r="B28" s="85" t="s">
        <v>14</v>
      </c>
      <c r="C28" s="171">
        <f>C27*-C5</f>
        <v>0</v>
      </c>
      <c r="D28" s="171">
        <f>D27*-D5</f>
        <v>0</v>
      </c>
      <c r="E28" s="171">
        <f>E27*-E5</f>
        <v>0</v>
      </c>
      <c r="F28" s="171">
        <f>F27*-F5</f>
        <v>0</v>
      </c>
      <c r="G28" s="193">
        <f>G27*-G5</f>
        <v>0</v>
      </c>
      <c r="H28" s="67"/>
    </row>
    <row r="29" spans="2:8" x14ac:dyDescent="0.4">
      <c r="B29" s="85" t="s">
        <v>15</v>
      </c>
      <c r="C29" s="164">
        <f>SUM(C27:C28)</f>
        <v>0</v>
      </c>
      <c r="D29" s="164">
        <f>SUM(D27:D28)</f>
        <v>0</v>
      </c>
      <c r="E29" s="164">
        <f>SUM(E27:E28)</f>
        <v>0</v>
      </c>
      <c r="F29" s="164">
        <f>SUM(F27:F28)</f>
        <v>0</v>
      </c>
      <c r="G29" s="185">
        <f>SUM(G27:G28)</f>
        <v>0</v>
      </c>
      <c r="H29" s="67"/>
    </row>
    <row r="30" spans="2:8" x14ac:dyDescent="0.4">
      <c r="B30" s="74"/>
      <c r="C30" s="164"/>
      <c r="D30" s="164"/>
      <c r="E30" s="164"/>
      <c r="F30" s="164"/>
      <c r="G30" s="185"/>
      <c r="H30" s="67"/>
    </row>
    <row r="31" spans="2:8" x14ac:dyDescent="0.4">
      <c r="B31" s="74"/>
      <c r="C31" s="164"/>
      <c r="D31" s="164"/>
      <c r="E31" s="164"/>
      <c r="F31" s="164"/>
      <c r="G31" s="185"/>
      <c r="H31" s="67"/>
    </row>
    <row r="32" spans="2:8" x14ac:dyDescent="0.4">
      <c r="B32" s="80" t="s">
        <v>17</v>
      </c>
      <c r="C32" s="164"/>
      <c r="D32" s="164"/>
      <c r="E32" s="164"/>
      <c r="F32" s="164"/>
      <c r="G32" s="185"/>
      <c r="H32" s="67"/>
    </row>
    <row r="33" spans="2:8" x14ac:dyDescent="0.4">
      <c r="B33" s="91"/>
      <c r="C33" s="164"/>
      <c r="D33" s="164"/>
      <c r="E33" s="164"/>
      <c r="F33" s="164"/>
      <c r="G33" s="185"/>
      <c r="H33" s="67"/>
    </row>
    <row r="34" spans="2:8" x14ac:dyDescent="0.4">
      <c r="B34" s="78" t="s">
        <v>18</v>
      </c>
      <c r="C34" s="164"/>
      <c r="D34" s="164"/>
      <c r="E34" s="164"/>
      <c r="F34" s="164"/>
      <c r="G34" s="185"/>
      <c r="H34" s="67"/>
    </row>
    <row r="35" spans="2:8" x14ac:dyDescent="0.4">
      <c r="B35" s="80" t="s">
        <v>19</v>
      </c>
      <c r="C35" s="386"/>
      <c r="D35" s="386"/>
      <c r="E35" s="386"/>
      <c r="F35" s="386"/>
      <c r="G35" s="386"/>
      <c r="H35" s="67"/>
    </row>
    <row r="36" spans="2:8" s="89" customFormat="1" ht="20.25" customHeight="1" thickBot="1" x14ac:dyDescent="0.55000000000000004">
      <c r="B36" s="84" t="s">
        <v>20</v>
      </c>
      <c r="C36" s="384"/>
      <c r="D36" s="384"/>
      <c r="E36" s="384"/>
      <c r="F36" s="384"/>
      <c r="G36" s="384"/>
      <c r="H36" s="195"/>
    </row>
    <row r="37" spans="2:8" ht="12" thickTop="1" x14ac:dyDescent="0.4">
      <c r="G37" s="43"/>
    </row>
    <row r="38" spans="2:8" x14ac:dyDescent="0.4">
      <c r="B38" s="340" t="s">
        <v>182</v>
      </c>
    </row>
    <row r="39" spans="2:8" x14ac:dyDescent="0.4">
      <c r="B39" s="340" t="s">
        <v>180</v>
      </c>
      <c r="C39" s="341">
        <f>SUM(C22:C23)</f>
        <v>0</v>
      </c>
      <c r="D39" s="341">
        <f t="shared" ref="D39:G39" si="0">SUM(D22:D23)</f>
        <v>0</v>
      </c>
      <c r="E39" s="341">
        <f t="shared" si="0"/>
        <v>0</v>
      </c>
      <c r="F39" s="341">
        <f t="shared" si="0"/>
        <v>0</v>
      </c>
      <c r="G39" s="341">
        <f t="shared" si="0"/>
        <v>0</v>
      </c>
    </row>
    <row r="40" spans="2:8" x14ac:dyDescent="0.4">
      <c r="B40" s="340" t="s">
        <v>181</v>
      </c>
      <c r="C40" s="341">
        <f>-SUM(C35:C36)</f>
        <v>0</v>
      </c>
      <c r="D40" s="341">
        <f>-SUM(D35:D36)</f>
        <v>0</v>
      </c>
      <c r="E40" s="341">
        <f>-SUM(E35:E36)</f>
        <v>0</v>
      </c>
      <c r="F40" s="341">
        <f>-SUM(F35:F36)</f>
        <v>0</v>
      </c>
      <c r="G40" s="341">
        <f>-SUM(G35:G36)</f>
        <v>0</v>
      </c>
    </row>
    <row r="42" spans="2:8" x14ac:dyDescent="0.4">
      <c r="G42" s="43"/>
    </row>
    <row r="43" spans="2:8" x14ac:dyDescent="0.4">
      <c r="G43" s="43"/>
    </row>
    <row r="44" spans="2:8" x14ac:dyDescent="0.4">
      <c r="G44" s="43"/>
    </row>
    <row r="45" spans="2:8" x14ac:dyDescent="0.4">
      <c r="G45" s="43"/>
    </row>
    <row r="46" spans="2:8" x14ac:dyDescent="0.4">
      <c r="G46" s="43"/>
    </row>
    <row r="47" spans="2:8" x14ac:dyDescent="0.4">
      <c r="G47" s="43"/>
    </row>
    <row r="48" spans="2:8" x14ac:dyDescent="0.4">
      <c r="G48" s="43"/>
    </row>
    <row r="49" spans="7:7" x14ac:dyDescent="0.4">
      <c r="G49" s="43"/>
    </row>
    <row r="50" spans="7:7" x14ac:dyDescent="0.4">
      <c r="G50" s="43"/>
    </row>
    <row r="51" spans="7:7" x14ac:dyDescent="0.4">
      <c r="G51" s="43"/>
    </row>
    <row r="52" spans="7:7" x14ac:dyDescent="0.4">
      <c r="G52" s="43"/>
    </row>
    <row r="53" spans="7:7" x14ac:dyDescent="0.4">
      <c r="G53" s="43"/>
    </row>
    <row r="54" spans="7:7" x14ac:dyDescent="0.4">
      <c r="G54" s="43"/>
    </row>
    <row r="55" spans="7:7" x14ac:dyDescent="0.4">
      <c r="G55" s="43"/>
    </row>
    <row r="56" spans="7:7" x14ac:dyDescent="0.4">
      <c r="G56" s="43"/>
    </row>
    <row r="57" spans="7:7" x14ac:dyDescent="0.4">
      <c r="G57" s="43"/>
    </row>
    <row r="58" spans="7:7" x14ac:dyDescent="0.4">
      <c r="G58" s="43"/>
    </row>
    <row r="59" spans="7:7" x14ac:dyDescent="0.4">
      <c r="G59" s="43"/>
    </row>
    <row r="60" spans="7:7" x14ac:dyDescent="0.4">
      <c r="G60" s="43"/>
    </row>
    <row r="61" spans="7:7" x14ac:dyDescent="0.4">
      <c r="G61" s="43"/>
    </row>
    <row r="62" spans="7:7" x14ac:dyDescent="0.4">
      <c r="G62" s="43"/>
    </row>
    <row r="63" spans="7:7" x14ac:dyDescent="0.4">
      <c r="G63" s="43"/>
    </row>
    <row r="64" spans="7:7" x14ac:dyDescent="0.4">
      <c r="G64" s="43"/>
    </row>
    <row r="65" spans="7:7" x14ac:dyDescent="0.4">
      <c r="G65" s="43"/>
    </row>
    <row r="66" spans="7:7" x14ac:dyDescent="0.4">
      <c r="G66" s="43"/>
    </row>
    <row r="67" spans="7:7" x14ac:dyDescent="0.4">
      <c r="G67" s="43"/>
    </row>
    <row r="68" spans="7:7" x14ac:dyDescent="0.4">
      <c r="G68" s="43"/>
    </row>
    <row r="69" spans="7:7" x14ac:dyDescent="0.4">
      <c r="G69" s="43"/>
    </row>
    <row r="70" spans="7:7" x14ac:dyDescent="0.4">
      <c r="G70" s="43"/>
    </row>
  </sheetData>
  <mergeCells count="2">
    <mergeCell ref="B9:H9"/>
    <mergeCell ref="B8:H8"/>
  </mergeCells>
  <pageMargins left="0.7" right="0.7" top="0.75" bottom="0.75" header="0.3" footer="0.3"/>
  <pageSetup orientation="portrait" horizont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H68"/>
  <sheetViews>
    <sheetView zoomScaleNormal="100" workbookViewId="0"/>
  </sheetViews>
  <sheetFormatPr defaultColWidth="9" defaultRowHeight="11.7" x14ac:dyDescent="0.4"/>
  <cols>
    <col min="1" max="1" width="9" style="4"/>
    <col min="2" max="2" width="24.52734375" style="4" customWidth="1"/>
    <col min="3" max="7" width="9.52734375" style="4" customWidth="1"/>
    <col min="8" max="8" width="1.64453125" style="4" customWidth="1"/>
    <col min="9" max="16384" width="9" style="4"/>
  </cols>
  <sheetData>
    <row r="2" spans="2:8" x14ac:dyDescent="0.4">
      <c r="B2" s="144" t="s">
        <v>73</v>
      </c>
      <c r="C2" s="163" t="s">
        <v>67</v>
      </c>
      <c r="D2" s="163" t="s">
        <v>68</v>
      </c>
      <c r="E2" s="163" t="s">
        <v>69</v>
      </c>
      <c r="F2" s="163" t="s">
        <v>70</v>
      </c>
      <c r="G2" s="163" t="s">
        <v>71</v>
      </c>
    </row>
    <row r="3" spans="2:8" x14ac:dyDescent="0.4">
      <c r="B3" s="145" t="s">
        <v>74</v>
      </c>
      <c r="C3" s="33">
        <v>0</v>
      </c>
      <c r="D3" s="31">
        <v>0.02</v>
      </c>
      <c r="E3" s="31">
        <v>4.9299999999999997E-2</v>
      </c>
      <c r="F3" s="31">
        <v>2.2499999999999999E-2</v>
      </c>
      <c r="G3" s="31">
        <v>6.7000000000000002E-3</v>
      </c>
    </row>
    <row r="4" spans="2:8" x14ac:dyDescent="0.4">
      <c r="B4" s="145" t="s">
        <v>77</v>
      </c>
      <c r="C4" s="33">
        <v>0</v>
      </c>
      <c r="D4" s="31">
        <v>0.01</v>
      </c>
      <c r="E4" s="31">
        <v>1.4999999999999999E-2</v>
      </c>
      <c r="F4" s="31">
        <v>0.02</v>
      </c>
      <c r="G4" s="31">
        <v>0.03</v>
      </c>
    </row>
    <row r="5" spans="2:8" x14ac:dyDescent="0.4">
      <c r="B5" s="145" t="s">
        <v>94</v>
      </c>
      <c r="C5" s="31">
        <v>0.01</v>
      </c>
      <c r="D5" s="31">
        <v>0.01</v>
      </c>
      <c r="E5" s="31">
        <v>0.01</v>
      </c>
      <c r="F5" s="31">
        <v>0.01</v>
      </c>
      <c r="G5" s="31">
        <v>0.01</v>
      </c>
    </row>
    <row r="6" spans="2:8" x14ac:dyDescent="0.4">
      <c r="B6" s="145" t="s">
        <v>75</v>
      </c>
      <c r="C6" s="31">
        <v>0</v>
      </c>
      <c r="D6" s="31">
        <v>0.04</v>
      </c>
      <c r="E6" s="31">
        <v>0.04</v>
      </c>
      <c r="F6" s="31">
        <v>0.04</v>
      </c>
      <c r="G6" s="31">
        <v>0.04</v>
      </c>
    </row>
    <row r="7" spans="2:8" x14ac:dyDescent="0.4">
      <c r="B7" s="145" t="s">
        <v>76</v>
      </c>
      <c r="C7" s="31">
        <v>0.1</v>
      </c>
      <c r="D7" s="31">
        <v>0.1</v>
      </c>
      <c r="E7" s="31">
        <v>0.1</v>
      </c>
      <c r="F7" s="31">
        <v>0.1</v>
      </c>
      <c r="G7" s="31">
        <v>0.1</v>
      </c>
    </row>
    <row r="8" spans="2:8" ht="12" thickBot="1" x14ac:dyDescent="0.45">
      <c r="B8" s="366" t="s">
        <v>184</v>
      </c>
      <c r="C8" s="366"/>
      <c r="D8" s="366"/>
      <c r="E8" s="366"/>
      <c r="F8" s="366"/>
      <c r="G8" s="366"/>
      <c r="H8" s="366"/>
    </row>
    <row r="9" spans="2:8" ht="15" customHeight="1" thickTop="1" thickBot="1" x14ac:dyDescent="0.45">
      <c r="B9" s="363" t="s">
        <v>3</v>
      </c>
      <c r="C9" s="364"/>
      <c r="D9" s="364"/>
      <c r="E9" s="364"/>
      <c r="F9" s="364"/>
      <c r="G9" s="364"/>
      <c r="H9" s="365"/>
    </row>
    <row r="10" spans="2:8" ht="12" customHeight="1" thickTop="1" x14ac:dyDescent="0.4">
      <c r="B10" s="198"/>
      <c r="C10" s="199"/>
      <c r="D10" s="199"/>
      <c r="E10" s="199"/>
      <c r="F10" s="199"/>
      <c r="G10" s="199"/>
      <c r="H10" s="200"/>
    </row>
    <row r="11" spans="2:8" ht="12" customHeight="1" x14ac:dyDescent="0.4">
      <c r="B11" s="74"/>
      <c r="C11" s="75" t="s">
        <v>67</v>
      </c>
      <c r="D11" s="75" t="s">
        <v>68</v>
      </c>
      <c r="E11" s="75" t="s">
        <v>69</v>
      </c>
      <c r="F11" s="75" t="s">
        <v>70</v>
      </c>
      <c r="G11" s="75" t="s">
        <v>71</v>
      </c>
      <c r="H11" s="67"/>
    </row>
    <row r="12" spans="2:8" x14ac:dyDescent="0.4">
      <c r="B12" s="80" t="s">
        <v>16</v>
      </c>
      <c r="C12" s="93"/>
      <c r="D12" s="93"/>
      <c r="E12" s="93"/>
      <c r="F12" s="93"/>
      <c r="G12" s="93"/>
      <c r="H12" s="67"/>
    </row>
    <row r="13" spans="2:8" x14ac:dyDescent="0.4">
      <c r="B13" s="91"/>
      <c r="C13" s="94"/>
      <c r="D13" s="94"/>
      <c r="E13" s="94"/>
      <c r="F13" s="94"/>
      <c r="G13" s="75"/>
      <c r="H13" s="67"/>
    </row>
    <row r="14" spans="2:8" x14ac:dyDescent="0.4">
      <c r="B14" s="78" t="s">
        <v>8</v>
      </c>
      <c r="C14" s="77"/>
      <c r="D14" s="77"/>
      <c r="E14" s="77"/>
      <c r="F14" s="77"/>
      <c r="G14" s="107"/>
      <c r="H14" s="67"/>
    </row>
    <row r="15" spans="2:8" x14ac:dyDescent="0.4">
      <c r="B15" s="85" t="s">
        <v>2</v>
      </c>
      <c r="C15" s="164">
        <f>'Fig 5.8'!C15</f>
        <v>0</v>
      </c>
      <c r="D15" s="164">
        <f>'Fig 5.8'!D15</f>
        <v>0</v>
      </c>
      <c r="E15" s="164">
        <f>'Fig 5.8'!E15</f>
        <v>0</v>
      </c>
      <c r="F15" s="164">
        <f>'Fig 5.8'!F15</f>
        <v>0</v>
      </c>
      <c r="G15" s="176">
        <f>'Fig 5.8'!G15</f>
        <v>0</v>
      </c>
      <c r="H15" s="67"/>
    </row>
    <row r="16" spans="2:8" x14ac:dyDescent="0.4">
      <c r="B16" s="85" t="s">
        <v>4</v>
      </c>
      <c r="C16" s="171">
        <f>C15*-C4</f>
        <v>0</v>
      </c>
      <c r="D16" s="171">
        <f>D15*-D4</f>
        <v>0</v>
      </c>
      <c r="E16" s="171">
        <f>E15*-E4</f>
        <v>0</v>
      </c>
      <c r="F16" s="171">
        <f>F15*-F4</f>
        <v>0</v>
      </c>
      <c r="G16" s="193">
        <f>G15*-G4</f>
        <v>0</v>
      </c>
      <c r="H16" s="67"/>
    </row>
    <row r="17" spans="2:8" x14ac:dyDescent="0.4">
      <c r="B17" s="85" t="s">
        <v>5</v>
      </c>
      <c r="C17" s="164">
        <f>C15+C16</f>
        <v>0</v>
      </c>
      <c r="D17" s="164">
        <f>D15+D16</f>
        <v>0</v>
      </c>
      <c r="E17" s="164">
        <f>E15+E16</f>
        <v>0</v>
      </c>
      <c r="F17" s="164">
        <f>F15+F16</f>
        <v>0</v>
      </c>
      <c r="G17" s="185">
        <f>G15+G16</f>
        <v>0</v>
      </c>
      <c r="H17" s="67"/>
    </row>
    <row r="18" spans="2:8" x14ac:dyDescent="0.4">
      <c r="B18" s="85" t="s">
        <v>6</v>
      </c>
      <c r="C18" s="171">
        <f>'Fig 5.8'!C18</f>
        <v>0</v>
      </c>
      <c r="D18" s="171">
        <f>'Fig 5.8'!D18</f>
        <v>0</v>
      </c>
      <c r="E18" s="171">
        <f>'Fig 5.8'!E18</f>
        <v>0</v>
      </c>
      <c r="F18" s="171">
        <f>'Fig 5.8'!F18</f>
        <v>0</v>
      </c>
      <c r="G18" s="193">
        <f>'Fig 5.8'!G18</f>
        <v>0</v>
      </c>
      <c r="H18" s="67"/>
    </row>
    <row r="19" spans="2:8" x14ac:dyDescent="0.4">
      <c r="B19" s="85" t="s">
        <v>7</v>
      </c>
      <c r="C19" s="164">
        <f>SUM(C17:C18)</f>
        <v>0</v>
      </c>
      <c r="D19" s="164">
        <f>SUM(D17:D18)</f>
        <v>0</v>
      </c>
      <c r="E19" s="164">
        <f>SUM(E17:E18)</f>
        <v>0</v>
      </c>
      <c r="F19" s="164">
        <f>SUM(F17:F18)</f>
        <v>0</v>
      </c>
      <c r="G19" s="185">
        <f>SUM(G17:G18)</f>
        <v>0</v>
      </c>
      <c r="H19" s="67"/>
    </row>
    <row r="20" spans="2:8" x14ac:dyDescent="0.4">
      <c r="B20" s="74"/>
      <c r="C20" s="164"/>
      <c r="D20" s="164"/>
      <c r="E20" s="164"/>
      <c r="F20" s="164"/>
      <c r="G20" s="185"/>
      <c r="H20" s="67"/>
    </row>
    <row r="21" spans="2:8" x14ac:dyDescent="0.4">
      <c r="B21" s="78" t="s">
        <v>9</v>
      </c>
      <c r="C21" s="164"/>
      <c r="D21" s="164"/>
      <c r="E21" s="164"/>
      <c r="F21" s="164"/>
      <c r="G21" s="185"/>
      <c r="H21" s="67"/>
    </row>
    <row r="22" spans="2:8" x14ac:dyDescent="0.4">
      <c r="B22" s="85" t="s">
        <v>10</v>
      </c>
      <c r="C22" s="164">
        <f>'Fig 5.8'!C22</f>
        <v>0</v>
      </c>
      <c r="D22" s="164">
        <f>'Fig 5.8'!D22</f>
        <v>0</v>
      </c>
      <c r="E22" s="164">
        <f>'Fig 5.8'!E22</f>
        <v>0</v>
      </c>
      <c r="F22" s="164">
        <f>'Fig 5.8'!F22</f>
        <v>0</v>
      </c>
      <c r="G22" s="185">
        <f>'Fig 5.8'!G22</f>
        <v>0</v>
      </c>
      <c r="H22" s="67"/>
    </row>
    <row r="23" spans="2:8" x14ac:dyDescent="0.4">
      <c r="B23" s="85" t="s">
        <v>11</v>
      </c>
      <c r="C23" s="164">
        <f>'Fig 5.8'!C23</f>
        <v>0</v>
      </c>
      <c r="D23" s="164">
        <f>'Fig 5.8'!D23</f>
        <v>0</v>
      </c>
      <c r="E23" s="164">
        <f>'Fig 5.8'!E23</f>
        <v>0</v>
      </c>
      <c r="F23" s="164">
        <f>'Fig 5.8'!F23</f>
        <v>0</v>
      </c>
      <c r="G23" s="185">
        <f>'Fig 5.8'!G23</f>
        <v>0</v>
      </c>
      <c r="H23" s="67"/>
    </row>
    <row r="24" spans="2:8" x14ac:dyDescent="0.4">
      <c r="B24" s="74"/>
      <c r="C24" s="164"/>
      <c r="D24" s="164"/>
      <c r="E24" s="164"/>
      <c r="F24" s="164"/>
      <c r="G24" s="185"/>
      <c r="H24" s="67"/>
    </row>
    <row r="25" spans="2:8" x14ac:dyDescent="0.4">
      <c r="B25" s="85" t="s">
        <v>12</v>
      </c>
      <c r="C25" s="164">
        <f>'Fig 5.8'!C25</f>
        <v>0</v>
      </c>
      <c r="D25" s="164">
        <f>'Fig 5.8'!D25</f>
        <v>0</v>
      </c>
      <c r="E25" s="164">
        <f>'Fig 5.8'!E25</f>
        <v>0</v>
      </c>
      <c r="F25" s="164">
        <f>'Fig 5.8'!F25</f>
        <v>0</v>
      </c>
      <c r="G25" s="185">
        <f>'Fig 5.8'!G25</f>
        <v>0</v>
      </c>
      <c r="H25" s="67"/>
    </row>
    <row r="26" spans="2:8" x14ac:dyDescent="0.4">
      <c r="B26" s="74"/>
      <c r="C26" s="164"/>
      <c r="D26" s="164"/>
      <c r="E26" s="164"/>
      <c r="F26" s="164"/>
      <c r="G26" s="185"/>
      <c r="H26" s="67"/>
    </row>
    <row r="27" spans="2:8" x14ac:dyDescent="0.4">
      <c r="B27" s="85" t="s">
        <v>13</v>
      </c>
      <c r="C27" s="164">
        <f>C19+C22+C23+C25</f>
        <v>0</v>
      </c>
      <c r="D27" s="164">
        <f>D19+D22+D23+D25</f>
        <v>0</v>
      </c>
      <c r="E27" s="164">
        <f>E19+E22+E23+E25</f>
        <v>0</v>
      </c>
      <c r="F27" s="164">
        <f>F19+F22+F23+F25</f>
        <v>0</v>
      </c>
      <c r="G27" s="185">
        <f>G19+G22+G23+G25</f>
        <v>0</v>
      </c>
      <c r="H27" s="67"/>
    </row>
    <row r="28" spans="2:8" x14ac:dyDescent="0.4">
      <c r="B28" s="85" t="s">
        <v>14</v>
      </c>
      <c r="C28" s="171">
        <f>C27*-C5</f>
        <v>0</v>
      </c>
      <c r="D28" s="171">
        <f>D27*-D5</f>
        <v>0</v>
      </c>
      <c r="E28" s="171">
        <f>E27*-E5</f>
        <v>0</v>
      </c>
      <c r="F28" s="171">
        <f>F27*-F5</f>
        <v>0</v>
      </c>
      <c r="G28" s="193">
        <f>G27*-G5</f>
        <v>0</v>
      </c>
      <c r="H28" s="67"/>
    </row>
    <row r="29" spans="2:8" x14ac:dyDescent="0.4">
      <c r="B29" s="85" t="s">
        <v>15</v>
      </c>
      <c r="C29" s="164">
        <f>SUM(C27:C28)</f>
        <v>0</v>
      </c>
      <c r="D29" s="164">
        <f>SUM(D27:D28)</f>
        <v>0</v>
      </c>
      <c r="E29" s="164">
        <f>SUM(E27:E28)</f>
        <v>0</v>
      </c>
      <c r="F29" s="164">
        <f>SUM(F27:F28)</f>
        <v>0</v>
      </c>
      <c r="G29" s="185">
        <f>SUM(G27:G28)</f>
        <v>0</v>
      </c>
      <c r="H29" s="67"/>
    </row>
    <row r="30" spans="2:8" x14ac:dyDescent="0.4">
      <c r="B30" s="74"/>
      <c r="C30" s="164"/>
      <c r="D30" s="164"/>
      <c r="E30" s="164"/>
      <c r="F30" s="164"/>
      <c r="G30" s="185"/>
      <c r="H30" s="67"/>
    </row>
    <row r="31" spans="2:8" x14ac:dyDescent="0.4">
      <c r="B31" s="80" t="s">
        <v>17</v>
      </c>
      <c r="C31" s="164"/>
      <c r="D31" s="164"/>
      <c r="E31" s="164"/>
      <c r="F31" s="164"/>
      <c r="G31" s="185"/>
      <c r="H31" s="67"/>
    </row>
    <row r="32" spans="2:8" x14ac:dyDescent="0.4">
      <c r="B32" s="91"/>
      <c r="C32" s="164"/>
      <c r="D32" s="164"/>
      <c r="E32" s="164"/>
      <c r="F32" s="164"/>
      <c r="G32" s="185"/>
      <c r="H32" s="67"/>
    </row>
    <row r="33" spans="2:8" x14ac:dyDescent="0.4">
      <c r="B33" s="78" t="s">
        <v>18</v>
      </c>
      <c r="C33" s="164"/>
      <c r="D33" s="164"/>
      <c r="E33" s="164"/>
      <c r="F33" s="164"/>
      <c r="G33" s="185"/>
      <c r="H33" s="67"/>
    </row>
    <row r="34" spans="2:8" x14ac:dyDescent="0.4">
      <c r="B34" s="85" t="s">
        <v>19</v>
      </c>
      <c r="C34" s="164">
        <f>'Fig 5.8'!C35</f>
        <v>0</v>
      </c>
      <c r="D34" s="164">
        <f>'Fig 5.8'!D35</f>
        <v>0</v>
      </c>
      <c r="E34" s="164">
        <f>'Fig 5.8'!E35</f>
        <v>0</v>
      </c>
      <c r="F34" s="164">
        <f>'Fig 5.8'!F35</f>
        <v>0</v>
      </c>
      <c r="G34" s="185">
        <f>'Fig 5.8'!G35</f>
        <v>0</v>
      </c>
      <c r="H34" s="67"/>
    </row>
    <row r="35" spans="2:8" x14ac:dyDescent="0.4">
      <c r="B35" s="92" t="s">
        <v>20</v>
      </c>
      <c r="C35" s="164">
        <f>'Fig 5.8'!C36</f>
        <v>0</v>
      </c>
      <c r="D35" s="164">
        <f>'Fig 5.8'!D36</f>
        <v>0</v>
      </c>
      <c r="E35" s="164">
        <f>'Fig 5.8'!E36</f>
        <v>0</v>
      </c>
      <c r="F35" s="164">
        <f>'Fig 5.8'!F36</f>
        <v>0</v>
      </c>
      <c r="G35" s="185">
        <f>'Fig 5.8'!G36</f>
        <v>0</v>
      </c>
      <c r="H35" s="67"/>
    </row>
    <row r="36" spans="2:8" x14ac:dyDescent="0.4">
      <c r="B36" s="74"/>
      <c r="C36" s="164"/>
      <c r="D36" s="164"/>
      <c r="E36" s="164"/>
      <c r="F36" s="164"/>
      <c r="G36" s="185"/>
      <c r="H36" s="67"/>
    </row>
    <row r="37" spans="2:8" x14ac:dyDescent="0.4">
      <c r="B37" s="95" t="s">
        <v>22</v>
      </c>
      <c r="C37" s="164"/>
      <c r="D37" s="164"/>
      <c r="E37" s="164"/>
      <c r="F37" s="164"/>
      <c r="G37" s="185"/>
      <c r="H37" s="67"/>
    </row>
    <row r="38" spans="2:8" x14ac:dyDescent="0.4">
      <c r="B38" s="80" t="s">
        <v>23</v>
      </c>
      <c r="C38" s="386"/>
      <c r="D38" s="386"/>
      <c r="E38" s="386"/>
      <c r="F38" s="386"/>
      <c r="G38" s="387"/>
      <c r="H38" s="67"/>
    </row>
    <row r="39" spans="2:8" x14ac:dyDescent="0.4">
      <c r="B39" s="80" t="s">
        <v>24</v>
      </c>
      <c r="C39" s="386"/>
      <c r="D39" s="386"/>
      <c r="E39" s="386"/>
      <c r="F39" s="386"/>
      <c r="G39" s="387"/>
      <c r="H39" s="67"/>
    </row>
    <row r="40" spans="2:8" x14ac:dyDescent="0.4">
      <c r="B40" s="80" t="s">
        <v>25</v>
      </c>
      <c r="C40" s="386"/>
      <c r="D40" s="386"/>
      <c r="E40" s="386"/>
      <c r="F40" s="386"/>
      <c r="G40" s="386"/>
      <c r="H40" s="67"/>
    </row>
    <row r="41" spans="2:8" x14ac:dyDescent="0.4">
      <c r="B41" s="79"/>
      <c r="C41" s="164"/>
      <c r="D41" s="164"/>
      <c r="E41" s="164"/>
      <c r="F41" s="164"/>
      <c r="G41" s="185"/>
      <c r="H41" s="67"/>
    </row>
    <row r="42" spans="2:8" ht="20.25" customHeight="1" thickBot="1" x14ac:dyDescent="0.45">
      <c r="B42" s="87" t="s">
        <v>21</v>
      </c>
      <c r="C42" s="353"/>
      <c r="D42" s="353"/>
      <c r="E42" s="353"/>
      <c r="F42" s="353"/>
      <c r="G42" s="353"/>
      <c r="H42" s="194"/>
    </row>
    <row r="43" spans="2:8" ht="12" thickTop="1" x14ac:dyDescent="0.4">
      <c r="G43" s="43"/>
    </row>
    <row r="44" spans="2:8" x14ac:dyDescent="0.4">
      <c r="B44" s="340" t="s">
        <v>182</v>
      </c>
    </row>
    <row r="45" spans="2:8" x14ac:dyDescent="0.4">
      <c r="B45" s="340" t="s">
        <v>180</v>
      </c>
      <c r="C45" s="341">
        <f>SUM(C22:C23)</f>
        <v>0</v>
      </c>
      <c r="D45" s="341">
        <f>SUM(D22:D23)</f>
        <v>0</v>
      </c>
      <c r="E45" s="341">
        <f>SUM(E22:E23)</f>
        <v>0</v>
      </c>
      <c r="F45" s="341">
        <f>SUM(F22:F23)</f>
        <v>0</v>
      </c>
      <c r="G45" s="341">
        <f>SUM(G22:G23)</f>
        <v>0</v>
      </c>
    </row>
    <row r="46" spans="2:8" x14ac:dyDescent="0.4">
      <c r="B46" s="340" t="s">
        <v>181</v>
      </c>
      <c r="C46" s="341">
        <f>-SUM(C34:C35)</f>
        <v>0</v>
      </c>
      <c r="D46" s="341">
        <f t="shared" ref="D46:G46" si="0">-SUM(D34:D35)</f>
        <v>0</v>
      </c>
      <c r="E46" s="341">
        <f t="shared" si="0"/>
        <v>0</v>
      </c>
      <c r="F46" s="341">
        <f t="shared" si="0"/>
        <v>0</v>
      </c>
      <c r="G46" s="341">
        <f t="shared" si="0"/>
        <v>0</v>
      </c>
    </row>
    <row r="47" spans="2:8" x14ac:dyDescent="0.4">
      <c r="B47" s="340" t="s">
        <v>21</v>
      </c>
      <c r="C47" s="341">
        <f>-C42</f>
        <v>0</v>
      </c>
      <c r="D47" s="341">
        <f t="shared" ref="D47:G47" si="1">-D42</f>
        <v>0</v>
      </c>
      <c r="E47" s="341">
        <f t="shared" si="1"/>
        <v>0</v>
      </c>
      <c r="F47" s="341">
        <f t="shared" si="1"/>
        <v>0</v>
      </c>
      <c r="G47" s="341">
        <f t="shared" si="1"/>
        <v>0</v>
      </c>
    </row>
    <row r="48" spans="2:8" x14ac:dyDescent="0.4">
      <c r="G48" s="43"/>
    </row>
    <row r="49" spans="7:7" x14ac:dyDescent="0.4">
      <c r="G49" s="43"/>
    </row>
    <row r="50" spans="7:7" x14ac:dyDescent="0.4">
      <c r="G50" s="43"/>
    </row>
    <row r="51" spans="7:7" x14ac:dyDescent="0.4">
      <c r="G51" s="43"/>
    </row>
    <row r="52" spans="7:7" x14ac:dyDescent="0.4">
      <c r="G52" s="43"/>
    </row>
    <row r="53" spans="7:7" x14ac:dyDescent="0.4">
      <c r="G53" s="43"/>
    </row>
    <row r="54" spans="7:7" x14ac:dyDescent="0.4">
      <c r="G54" s="43"/>
    </row>
    <row r="55" spans="7:7" x14ac:dyDescent="0.4">
      <c r="G55" s="43"/>
    </row>
    <row r="56" spans="7:7" x14ac:dyDescent="0.4">
      <c r="G56" s="43"/>
    </row>
    <row r="57" spans="7:7" x14ac:dyDescent="0.4">
      <c r="G57" s="43"/>
    </row>
    <row r="58" spans="7:7" x14ac:dyDescent="0.4">
      <c r="G58" s="43"/>
    </row>
    <row r="59" spans="7:7" x14ac:dyDescent="0.4">
      <c r="G59" s="43"/>
    </row>
    <row r="60" spans="7:7" x14ac:dyDescent="0.4">
      <c r="G60" s="43"/>
    </row>
    <row r="61" spans="7:7" x14ac:dyDescent="0.4">
      <c r="G61" s="43"/>
    </row>
    <row r="62" spans="7:7" x14ac:dyDescent="0.4">
      <c r="G62" s="43"/>
    </row>
    <row r="63" spans="7:7" x14ac:dyDescent="0.4">
      <c r="G63" s="43"/>
    </row>
    <row r="64" spans="7:7" x14ac:dyDescent="0.4">
      <c r="G64" s="43"/>
    </row>
    <row r="65" spans="7:7" x14ac:dyDescent="0.4">
      <c r="G65" s="43"/>
    </row>
    <row r="66" spans="7:7" x14ac:dyDescent="0.4">
      <c r="G66" s="43"/>
    </row>
    <row r="67" spans="7:7" x14ac:dyDescent="0.4">
      <c r="G67" s="43"/>
    </row>
    <row r="68" spans="7:7" x14ac:dyDescent="0.4">
      <c r="G68" s="43"/>
    </row>
  </sheetData>
  <mergeCells count="2">
    <mergeCell ref="B9:H9"/>
    <mergeCell ref="B8:H8"/>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H69"/>
  <sheetViews>
    <sheetView workbookViewId="0"/>
  </sheetViews>
  <sheetFormatPr defaultColWidth="9" defaultRowHeight="11.7" outlineLevelRow="1" x14ac:dyDescent="0.4"/>
  <cols>
    <col min="1" max="1" width="9" style="4"/>
    <col min="2" max="2" width="24.52734375" style="4" customWidth="1"/>
    <col min="3" max="7" width="9.52734375" style="4" customWidth="1"/>
    <col min="8" max="8" width="1.64453125" style="4" customWidth="1"/>
    <col min="9" max="16384" width="9" style="4"/>
  </cols>
  <sheetData>
    <row r="2" spans="2:8" x14ac:dyDescent="0.4">
      <c r="B2" s="144" t="s">
        <v>73</v>
      </c>
      <c r="C2" s="163" t="s">
        <v>67</v>
      </c>
      <c r="D2" s="163" t="s">
        <v>68</v>
      </c>
      <c r="E2" s="163" t="s">
        <v>69</v>
      </c>
      <c r="F2" s="163" t="s">
        <v>70</v>
      </c>
      <c r="G2" s="163" t="s">
        <v>71</v>
      </c>
    </row>
    <row r="3" spans="2:8" x14ac:dyDescent="0.4">
      <c r="B3" s="145" t="s">
        <v>74</v>
      </c>
      <c r="C3" s="33">
        <v>0</v>
      </c>
      <c r="D3" s="31">
        <v>0.02</v>
      </c>
      <c r="E3" s="31">
        <v>4.9299999999999997E-2</v>
      </c>
      <c r="F3" s="31">
        <v>2.2499999999999999E-2</v>
      </c>
      <c r="G3" s="31">
        <v>6.7000000000000002E-3</v>
      </c>
    </row>
    <row r="4" spans="2:8" x14ac:dyDescent="0.4">
      <c r="B4" s="145" t="s">
        <v>77</v>
      </c>
      <c r="C4" s="33">
        <v>0</v>
      </c>
      <c r="D4" s="31">
        <v>0.01</v>
      </c>
      <c r="E4" s="31">
        <v>1.4999999999999999E-2</v>
      </c>
      <c r="F4" s="31">
        <v>0.02</v>
      </c>
      <c r="G4" s="31">
        <v>0.03</v>
      </c>
    </row>
    <row r="5" spans="2:8" x14ac:dyDescent="0.4">
      <c r="B5" s="145" t="s">
        <v>94</v>
      </c>
      <c r="C5" s="31">
        <v>0.01</v>
      </c>
      <c r="D5" s="31">
        <v>0.01</v>
      </c>
      <c r="E5" s="31">
        <v>0.01</v>
      </c>
      <c r="F5" s="31">
        <v>0.01</v>
      </c>
      <c r="G5" s="31">
        <v>0.01</v>
      </c>
    </row>
    <row r="6" spans="2:8" x14ac:dyDescent="0.4">
      <c r="B6" s="145" t="s">
        <v>75</v>
      </c>
      <c r="C6" s="31">
        <v>0</v>
      </c>
      <c r="D6" s="31">
        <v>0.04</v>
      </c>
      <c r="E6" s="31">
        <v>0.04</v>
      </c>
      <c r="F6" s="31">
        <v>0.04</v>
      </c>
      <c r="G6" s="31">
        <v>0.04</v>
      </c>
    </row>
    <row r="7" spans="2:8" x14ac:dyDescent="0.4">
      <c r="B7" s="145" t="s">
        <v>76</v>
      </c>
      <c r="C7" s="31">
        <v>0.1</v>
      </c>
      <c r="D7" s="31">
        <v>0.1</v>
      </c>
      <c r="E7" s="31">
        <v>0.1</v>
      </c>
      <c r="F7" s="31">
        <v>0.1</v>
      </c>
      <c r="G7" s="31">
        <v>0.1</v>
      </c>
    </row>
    <row r="8" spans="2:8" ht="12" thickBot="1" x14ac:dyDescent="0.45">
      <c r="B8" s="366" t="s">
        <v>184</v>
      </c>
      <c r="C8" s="366"/>
      <c r="D8" s="366"/>
      <c r="E8" s="366"/>
      <c r="F8" s="366"/>
      <c r="G8" s="366"/>
      <c r="H8" s="366"/>
    </row>
    <row r="9" spans="2:8" ht="15" customHeight="1" thickTop="1" thickBot="1" x14ac:dyDescent="0.45">
      <c r="B9" s="363" t="s">
        <v>3</v>
      </c>
      <c r="C9" s="364"/>
      <c r="D9" s="364"/>
      <c r="E9" s="364"/>
      <c r="F9" s="364"/>
      <c r="G9" s="364"/>
      <c r="H9" s="365"/>
    </row>
    <row r="10" spans="2:8" ht="12" customHeight="1" thickTop="1" x14ac:dyDescent="0.4">
      <c r="B10" s="198"/>
      <c r="C10" s="199"/>
      <c r="D10" s="199"/>
      <c r="E10" s="199"/>
      <c r="F10" s="199"/>
      <c r="G10" s="199"/>
      <c r="H10" s="200"/>
    </row>
    <row r="11" spans="2:8" ht="12" customHeight="1" x14ac:dyDescent="0.4">
      <c r="B11" s="74"/>
      <c r="C11" s="75" t="s">
        <v>67</v>
      </c>
      <c r="D11" s="75" t="s">
        <v>68</v>
      </c>
      <c r="E11" s="75" t="s">
        <v>69</v>
      </c>
      <c r="F11" s="75" t="s">
        <v>70</v>
      </c>
      <c r="G11" s="75" t="s">
        <v>71</v>
      </c>
      <c r="H11" s="67"/>
    </row>
    <row r="12" spans="2:8" x14ac:dyDescent="0.4">
      <c r="B12" s="80" t="s">
        <v>16</v>
      </c>
      <c r="C12" s="93"/>
      <c r="D12" s="93"/>
      <c r="E12" s="93"/>
      <c r="F12" s="93"/>
      <c r="G12" s="183"/>
      <c r="H12" s="67"/>
    </row>
    <row r="13" spans="2:8" hidden="1" outlineLevel="1" x14ac:dyDescent="0.4">
      <c r="B13" s="91"/>
      <c r="C13" s="94"/>
      <c r="D13" s="94"/>
      <c r="E13" s="94"/>
      <c r="F13" s="94"/>
      <c r="G13" s="182"/>
      <c r="H13" s="67"/>
    </row>
    <row r="14" spans="2:8" hidden="1" outlineLevel="1" x14ac:dyDescent="0.4">
      <c r="B14" s="78" t="s">
        <v>8</v>
      </c>
      <c r="C14" s="77"/>
      <c r="D14" s="77"/>
      <c r="E14" s="77"/>
      <c r="F14" s="77"/>
      <c r="G14" s="184"/>
      <c r="H14" s="67"/>
    </row>
    <row r="15" spans="2:8" hidden="1" outlineLevel="1" x14ac:dyDescent="0.4">
      <c r="B15" s="85" t="s">
        <v>2</v>
      </c>
      <c r="C15" s="164">
        <f>'Fig 5.9'!C15</f>
        <v>0</v>
      </c>
      <c r="D15" s="164">
        <f>'Fig 5.9'!D15</f>
        <v>0</v>
      </c>
      <c r="E15" s="164">
        <f>'Fig 5.9'!E15</f>
        <v>0</v>
      </c>
      <c r="F15" s="164">
        <f>'Fig 5.9'!F15</f>
        <v>0</v>
      </c>
      <c r="G15" s="176">
        <f>'Fig 5.9'!G15</f>
        <v>0</v>
      </c>
      <c r="H15" s="67"/>
    </row>
    <row r="16" spans="2:8" hidden="1" outlineLevel="1" x14ac:dyDescent="0.4">
      <c r="B16" s="85" t="s">
        <v>4</v>
      </c>
      <c r="C16" s="171">
        <f>C15*-C4</f>
        <v>0</v>
      </c>
      <c r="D16" s="171">
        <f>D15*-D4</f>
        <v>0</v>
      </c>
      <c r="E16" s="171">
        <f>E15*-E4</f>
        <v>0</v>
      </c>
      <c r="F16" s="171">
        <f>F15*-F4</f>
        <v>0</v>
      </c>
      <c r="G16" s="193">
        <f>G15*-G4</f>
        <v>0</v>
      </c>
      <c r="H16" s="67"/>
    </row>
    <row r="17" spans="2:8" hidden="1" outlineLevel="1" x14ac:dyDescent="0.4">
      <c r="B17" s="85" t="s">
        <v>5</v>
      </c>
      <c r="C17" s="164">
        <f>C15+C16</f>
        <v>0</v>
      </c>
      <c r="D17" s="164">
        <f>D15+D16</f>
        <v>0</v>
      </c>
      <c r="E17" s="164">
        <f>E15+E16</f>
        <v>0</v>
      </c>
      <c r="F17" s="164">
        <f>F15+F16</f>
        <v>0</v>
      </c>
      <c r="G17" s="185">
        <f>G15+G16</f>
        <v>0</v>
      </c>
      <c r="H17" s="67"/>
    </row>
    <row r="18" spans="2:8" hidden="1" outlineLevel="1" x14ac:dyDescent="0.4">
      <c r="B18" s="85" t="s">
        <v>6</v>
      </c>
      <c r="C18" s="171">
        <f>'Fig 5.9'!C18</f>
        <v>0</v>
      </c>
      <c r="D18" s="171">
        <f>'Fig 5.9'!D18</f>
        <v>0</v>
      </c>
      <c r="E18" s="171">
        <f>'Fig 5.9'!E18</f>
        <v>0</v>
      </c>
      <c r="F18" s="171">
        <f>'Fig 5.9'!F18</f>
        <v>0</v>
      </c>
      <c r="G18" s="193">
        <f>'Fig 5.9'!G18</f>
        <v>0</v>
      </c>
      <c r="H18" s="67"/>
    </row>
    <row r="19" spans="2:8" hidden="1" outlineLevel="1" x14ac:dyDescent="0.4">
      <c r="B19" s="85" t="s">
        <v>7</v>
      </c>
      <c r="C19" s="164">
        <f>SUM(C17:C18)</f>
        <v>0</v>
      </c>
      <c r="D19" s="164">
        <f>SUM(D17:D18)</f>
        <v>0</v>
      </c>
      <c r="E19" s="164">
        <f>SUM(E17:E18)</f>
        <v>0</v>
      </c>
      <c r="F19" s="164">
        <f>SUM(F17:F18)</f>
        <v>0</v>
      </c>
      <c r="G19" s="185">
        <f>SUM(G17:G18)</f>
        <v>0</v>
      </c>
      <c r="H19" s="67"/>
    </row>
    <row r="20" spans="2:8" hidden="1" outlineLevel="1" x14ac:dyDescent="0.4">
      <c r="B20" s="74"/>
      <c r="C20" s="164"/>
      <c r="D20" s="164"/>
      <c r="E20" s="164"/>
      <c r="F20" s="164"/>
      <c r="G20" s="185"/>
      <c r="H20" s="67"/>
    </row>
    <row r="21" spans="2:8" hidden="1" outlineLevel="1" x14ac:dyDescent="0.4">
      <c r="B21" s="78" t="s">
        <v>9</v>
      </c>
      <c r="C21" s="164"/>
      <c r="D21" s="164"/>
      <c r="E21" s="164"/>
      <c r="F21" s="164"/>
      <c r="G21" s="185"/>
      <c r="H21" s="67"/>
    </row>
    <row r="22" spans="2:8" hidden="1" outlineLevel="1" x14ac:dyDescent="0.4">
      <c r="B22" s="85" t="s">
        <v>10</v>
      </c>
      <c r="C22" s="164">
        <f>'Fig 5.9'!C22</f>
        <v>0</v>
      </c>
      <c r="D22" s="164">
        <f>'Fig 5.9'!D22</f>
        <v>0</v>
      </c>
      <c r="E22" s="164">
        <f>'Fig 5.9'!E22</f>
        <v>0</v>
      </c>
      <c r="F22" s="164">
        <f>'Fig 5.9'!F22</f>
        <v>0</v>
      </c>
      <c r="G22" s="185">
        <f>'Fig 5.9'!G22</f>
        <v>0</v>
      </c>
      <c r="H22" s="67"/>
    </row>
    <row r="23" spans="2:8" hidden="1" outlineLevel="1" x14ac:dyDescent="0.4">
      <c r="B23" s="85" t="s">
        <v>11</v>
      </c>
      <c r="C23" s="164">
        <f>'Fig 5.9'!C23</f>
        <v>0</v>
      </c>
      <c r="D23" s="164">
        <f>'Fig 5.9'!D23</f>
        <v>0</v>
      </c>
      <c r="E23" s="164">
        <f>'Fig 5.9'!E23</f>
        <v>0</v>
      </c>
      <c r="F23" s="164">
        <f>'Fig 5.9'!F23</f>
        <v>0</v>
      </c>
      <c r="G23" s="185">
        <f>'Fig 5.9'!G23</f>
        <v>0</v>
      </c>
      <c r="H23" s="67"/>
    </row>
    <row r="24" spans="2:8" hidden="1" outlineLevel="1" x14ac:dyDescent="0.4">
      <c r="B24" s="74"/>
      <c r="C24" s="164"/>
      <c r="D24" s="164"/>
      <c r="E24" s="164"/>
      <c r="F24" s="164"/>
      <c r="G24" s="185"/>
      <c r="H24" s="67"/>
    </row>
    <row r="25" spans="2:8" hidden="1" outlineLevel="1" x14ac:dyDescent="0.4">
      <c r="B25" s="85" t="s">
        <v>12</v>
      </c>
      <c r="C25" s="164">
        <f>'Fig 5.9'!C25</f>
        <v>0</v>
      </c>
      <c r="D25" s="164">
        <f>'Fig 5.9'!D25</f>
        <v>0</v>
      </c>
      <c r="E25" s="164">
        <f>'Fig 5.9'!E25</f>
        <v>0</v>
      </c>
      <c r="F25" s="164">
        <f>'Fig 5.9'!F25</f>
        <v>0</v>
      </c>
      <c r="G25" s="185">
        <f>'Fig 5.9'!G25</f>
        <v>0</v>
      </c>
      <c r="H25" s="67"/>
    </row>
    <row r="26" spans="2:8" hidden="1" outlineLevel="1" x14ac:dyDescent="0.4">
      <c r="B26" s="74"/>
      <c r="C26" s="164"/>
      <c r="D26" s="164"/>
      <c r="E26" s="164"/>
      <c r="F26" s="164"/>
      <c r="G26" s="185"/>
      <c r="H26" s="67"/>
    </row>
    <row r="27" spans="2:8" hidden="1" outlineLevel="1" x14ac:dyDescent="0.4">
      <c r="B27" s="85" t="s">
        <v>13</v>
      </c>
      <c r="C27" s="164">
        <f>C19+C22+C23+C25</f>
        <v>0</v>
      </c>
      <c r="D27" s="164">
        <f>D19+D22+D23+D25</f>
        <v>0</v>
      </c>
      <c r="E27" s="164">
        <f>E19+E22+E23+E25</f>
        <v>0</v>
      </c>
      <c r="F27" s="164">
        <f>F19+F22+F23+F25</f>
        <v>0</v>
      </c>
      <c r="G27" s="185">
        <f>G19+G22+G23+G25</f>
        <v>0</v>
      </c>
      <c r="H27" s="67"/>
    </row>
    <row r="28" spans="2:8" hidden="1" outlineLevel="1" x14ac:dyDescent="0.4">
      <c r="B28" s="85" t="s">
        <v>14</v>
      </c>
      <c r="C28" s="171">
        <f>C27*-C5</f>
        <v>0</v>
      </c>
      <c r="D28" s="171">
        <f>D27*-D5</f>
        <v>0</v>
      </c>
      <c r="E28" s="171">
        <f>E27*-E5</f>
        <v>0</v>
      </c>
      <c r="F28" s="171">
        <f>F27*-F5</f>
        <v>0</v>
      </c>
      <c r="G28" s="193">
        <f>G27*-G5</f>
        <v>0</v>
      </c>
      <c r="H28" s="67"/>
    </row>
    <row r="29" spans="2:8" collapsed="1" x14ac:dyDescent="0.4">
      <c r="B29" s="85" t="s">
        <v>15</v>
      </c>
      <c r="C29" s="164">
        <f>SUM(C27:C28)</f>
        <v>0</v>
      </c>
      <c r="D29" s="164">
        <f>SUM(D27:D28)</f>
        <v>0</v>
      </c>
      <c r="E29" s="164">
        <f>SUM(E27:E28)</f>
        <v>0</v>
      </c>
      <c r="F29" s="164">
        <f>SUM(F27:F28)</f>
        <v>0</v>
      </c>
      <c r="G29" s="185">
        <f>SUM(G27:G28)</f>
        <v>0</v>
      </c>
      <c r="H29" s="67"/>
    </row>
    <row r="30" spans="2:8" x14ac:dyDescent="0.4">
      <c r="B30" s="85"/>
      <c r="C30" s="164"/>
      <c r="D30" s="164"/>
      <c r="E30" s="164"/>
      <c r="F30" s="164"/>
      <c r="G30" s="185"/>
      <c r="H30" s="67"/>
    </row>
    <row r="31" spans="2:8" x14ac:dyDescent="0.4">
      <c r="B31" s="80" t="s">
        <v>17</v>
      </c>
      <c r="C31" s="164"/>
      <c r="D31" s="164"/>
      <c r="E31" s="164"/>
      <c r="F31" s="164"/>
      <c r="G31" s="185"/>
      <c r="H31" s="67"/>
    </row>
    <row r="32" spans="2:8" outlineLevel="1" x14ac:dyDescent="0.4">
      <c r="B32" s="91"/>
      <c r="C32" s="164"/>
      <c r="D32" s="164"/>
      <c r="E32" s="164"/>
      <c r="F32" s="164"/>
      <c r="G32" s="185"/>
      <c r="H32" s="67"/>
    </row>
    <row r="33" spans="2:8" outlineLevel="1" x14ac:dyDescent="0.4">
      <c r="B33" s="78" t="s">
        <v>18</v>
      </c>
      <c r="C33" s="164"/>
      <c r="D33" s="164"/>
      <c r="E33" s="164"/>
      <c r="F33" s="164"/>
      <c r="G33" s="185"/>
      <c r="H33" s="67"/>
    </row>
    <row r="34" spans="2:8" outlineLevel="1" x14ac:dyDescent="0.4">
      <c r="B34" s="85" t="s">
        <v>19</v>
      </c>
      <c r="C34" s="164">
        <f>-C22</f>
        <v>0</v>
      </c>
      <c r="D34" s="164">
        <f>C34*(1+D6)</f>
        <v>0</v>
      </c>
      <c r="E34" s="164">
        <f>D34*(1+E6)</f>
        <v>0</v>
      </c>
      <c r="F34" s="164">
        <f>E34*(1+F6)</f>
        <v>0</v>
      </c>
      <c r="G34" s="185">
        <f>F34*(1+G6)</f>
        <v>0</v>
      </c>
      <c r="H34" s="67"/>
    </row>
    <row r="35" spans="2:8" outlineLevel="1" x14ac:dyDescent="0.4">
      <c r="B35" s="92" t="s">
        <v>20</v>
      </c>
      <c r="C35" s="164">
        <f>-C23</f>
        <v>0</v>
      </c>
      <c r="D35" s="164">
        <f>C35*(1+D6)</f>
        <v>0</v>
      </c>
      <c r="E35" s="164">
        <f>D35*(1+E6)</f>
        <v>0</v>
      </c>
      <c r="F35" s="164">
        <f>E35*(1+F6)</f>
        <v>0</v>
      </c>
      <c r="G35" s="185">
        <f>F35*(1+G6)</f>
        <v>0</v>
      </c>
      <c r="H35" s="67"/>
    </row>
    <row r="36" spans="2:8" outlineLevel="1" x14ac:dyDescent="0.4">
      <c r="B36" s="74"/>
      <c r="C36" s="164"/>
      <c r="D36" s="164"/>
      <c r="E36" s="164"/>
      <c r="F36" s="164"/>
      <c r="G36" s="185"/>
      <c r="H36" s="67"/>
    </row>
    <row r="37" spans="2:8" outlineLevel="1" x14ac:dyDescent="0.4">
      <c r="B37" s="78" t="s">
        <v>22</v>
      </c>
      <c r="C37" s="164"/>
      <c r="D37" s="164"/>
      <c r="E37" s="164"/>
      <c r="F37" s="164"/>
      <c r="G37" s="185"/>
      <c r="H37" s="67"/>
    </row>
    <row r="38" spans="2:8" outlineLevel="1" x14ac:dyDescent="0.4">
      <c r="B38" s="85" t="s">
        <v>23</v>
      </c>
      <c r="C38" s="164">
        <f>'Fig 5.9'!C38</f>
        <v>0</v>
      </c>
      <c r="D38" s="164">
        <f>'Fig 5.9'!D38</f>
        <v>0</v>
      </c>
      <c r="E38" s="164">
        <f>'Fig 5.9'!E38</f>
        <v>0</v>
      </c>
      <c r="F38" s="164">
        <f>'Fig 5.9'!F38</f>
        <v>0</v>
      </c>
      <c r="G38" s="185">
        <f>'Fig 5.9'!G38</f>
        <v>0</v>
      </c>
      <c r="H38" s="67"/>
    </row>
    <row r="39" spans="2:8" outlineLevel="1" x14ac:dyDescent="0.4">
      <c r="B39" s="85" t="s">
        <v>24</v>
      </c>
      <c r="C39" s="164">
        <f>'Fig 5.9'!C39</f>
        <v>0</v>
      </c>
      <c r="D39" s="164">
        <f>'Fig 5.9'!D39</f>
        <v>0</v>
      </c>
      <c r="E39" s="164">
        <f>'Fig 5.9'!E39</f>
        <v>0</v>
      </c>
      <c r="F39" s="164">
        <f>'Fig 5.9'!F39</f>
        <v>0</v>
      </c>
      <c r="G39" s="185">
        <f>'Fig 5.9'!G39</f>
        <v>0</v>
      </c>
      <c r="H39" s="67"/>
    </row>
    <row r="40" spans="2:8" outlineLevel="1" x14ac:dyDescent="0.4">
      <c r="B40" s="85" t="s">
        <v>25</v>
      </c>
      <c r="C40" s="164">
        <f>C7*(SUM(C34:C35))</f>
        <v>0</v>
      </c>
      <c r="D40" s="164">
        <f>D7*(SUM(D34:D35))</f>
        <v>0</v>
      </c>
      <c r="E40" s="164">
        <f>E7*(SUM(E34:E35))</f>
        <v>0</v>
      </c>
      <c r="F40" s="164">
        <f>F7*(SUM(F34:F35))</f>
        <v>0</v>
      </c>
      <c r="G40" s="185">
        <f>G7*(SUM(G34:G35))</f>
        <v>0</v>
      </c>
      <c r="H40" s="67"/>
    </row>
    <row r="41" spans="2:8" outlineLevel="1" x14ac:dyDescent="0.4">
      <c r="B41" s="79"/>
      <c r="C41" s="164"/>
      <c r="D41" s="164"/>
      <c r="E41" s="164"/>
      <c r="F41" s="164"/>
      <c r="G41" s="185"/>
      <c r="H41" s="67"/>
    </row>
    <row r="42" spans="2:8" x14ac:dyDescent="0.4">
      <c r="B42" s="92" t="s">
        <v>21</v>
      </c>
      <c r="C42" s="176">
        <f>SUM(C34:C35)+SUM(C38:C40)</f>
        <v>0</v>
      </c>
      <c r="D42" s="176">
        <f>SUM(D34:D35)+SUM(D38:D40)</f>
        <v>0</v>
      </c>
      <c r="E42" s="176">
        <f>SUM(E34:E35)+SUM(E38:E40)</f>
        <v>0</v>
      </c>
      <c r="F42" s="176">
        <f>SUM(F34:F35)+SUM(F38:F40)</f>
        <v>0</v>
      </c>
      <c r="G42" s="176">
        <f>SUM(G34:G35)+SUM(G38:G40)</f>
        <v>0</v>
      </c>
      <c r="H42" s="67"/>
    </row>
    <row r="43" spans="2:8" x14ac:dyDescent="0.4">
      <c r="B43" s="91"/>
      <c r="C43" s="164"/>
      <c r="D43" s="164"/>
      <c r="E43" s="164"/>
      <c r="F43" s="164"/>
      <c r="G43" s="185"/>
      <c r="H43" s="67"/>
    </row>
    <row r="44" spans="2:8" ht="20.25" customHeight="1" thickBot="1" x14ac:dyDescent="0.45">
      <c r="B44" s="84" t="s">
        <v>95</v>
      </c>
      <c r="C44" s="384"/>
      <c r="D44" s="384"/>
      <c r="E44" s="384"/>
      <c r="F44" s="384"/>
      <c r="G44" s="384"/>
      <c r="H44" s="194"/>
    </row>
    <row r="45" spans="2:8" ht="12" thickTop="1" x14ac:dyDescent="0.4">
      <c r="G45" s="43"/>
    </row>
    <row r="46" spans="2:8" x14ac:dyDescent="0.4">
      <c r="G46" s="43"/>
    </row>
    <row r="47" spans="2:8" x14ac:dyDescent="0.4">
      <c r="C47" s="49"/>
      <c r="D47" s="49"/>
      <c r="E47" s="49"/>
      <c r="F47" s="49"/>
      <c r="G47" s="179"/>
    </row>
    <row r="48" spans="2:8" x14ac:dyDescent="0.4">
      <c r="C48" s="49"/>
      <c r="D48" s="49"/>
      <c r="E48" s="49"/>
      <c r="F48" s="49"/>
      <c r="G48" s="179"/>
    </row>
    <row r="49" spans="7:7" x14ac:dyDescent="0.4">
      <c r="G49" s="43"/>
    </row>
    <row r="50" spans="7:7" x14ac:dyDescent="0.4">
      <c r="G50" s="43"/>
    </row>
    <row r="51" spans="7:7" x14ac:dyDescent="0.4">
      <c r="G51" s="43"/>
    </row>
    <row r="52" spans="7:7" x14ac:dyDescent="0.4">
      <c r="G52" s="43"/>
    </row>
    <row r="53" spans="7:7" x14ac:dyDescent="0.4">
      <c r="G53" s="43"/>
    </row>
    <row r="54" spans="7:7" x14ac:dyDescent="0.4">
      <c r="G54" s="43"/>
    </row>
    <row r="55" spans="7:7" x14ac:dyDescent="0.4">
      <c r="G55" s="43"/>
    </row>
    <row r="56" spans="7:7" x14ac:dyDescent="0.4">
      <c r="G56" s="43"/>
    </row>
    <row r="57" spans="7:7" x14ac:dyDescent="0.4">
      <c r="G57" s="43"/>
    </row>
    <row r="58" spans="7:7" x14ac:dyDescent="0.4">
      <c r="G58" s="43"/>
    </row>
    <row r="59" spans="7:7" x14ac:dyDescent="0.4">
      <c r="G59" s="43"/>
    </row>
    <row r="60" spans="7:7" x14ac:dyDescent="0.4">
      <c r="G60" s="43"/>
    </row>
    <row r="61" spans="7:7" x14ac:dyDescent="0.4">
      <c r="G61" s="43"/>
    </row>
    <row r="62" spans="7:7" x14ac:dyDescent="0.4">
      <c r="G62" s="43"/>
    </row>
    <row r="63" spans="7:7" x14ac:dyDescent="0.4">
      <c r="G63" s="43"/>
    </row>
    <row r="64" spans="7:7" x14ac:dyDescent="0.4">
      <c r="G64" s="43"/>
    </row>
    <row r="65" spans="7:7" x14ac:dyDescent="0.4">
      <c r="G65" s="43"/>
    </row>
    <row r="66" spans="7:7" x14ac:dyDescent="0.4">
      <c r="G66" s="43"/>
    </row>
    <row r="67" spans="7:7" x14ac:dyDescent="0.4">
      <c r="G67" s="43"/>
    </row>
    <row r="68" spans="7:7" x14ac:dyDescent="0.4">
      <c r="G68" s="43"/>
    </row>
    <row r="69" spans="7:7" x14ac:dyDescent="0.4">
      <c r="G69" s="43"/>
    </row>
  </sheetData>
  <mergeCells count="2">
    <mergeCell ref="B9:H9"/>
    <mergeCell ref="B8:H8"/>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H69"/>
  <sheetViews>
    <sheetView zoomScaleNormal="100" workbookViewId="0"/>
  </sheetViews>
  <sheetFormatPr defaultColWidth="9" defaultRowHeight="11.7" outlineLevelRow="1" x14ac:dyDescent="0.4"/>
  <cols>
    <col min="1" max="1" width="9" style="4"/>
    <col min="2" max="2" width="24.52734375" style="4" customWidth="1"/>
    <col min="3" max="7" width="9.52734375" style="4" customWidth="1"/>
    <col min="8" max="8" width="1.64453125" style="4" customWidth="1"/>
    <col min="9" max="16384" width="9" style="4"/>
  </cols>
  <sheetData>
    <row r="2" spans="2:8" x14ac:dyDescent="0.4">
      <c r="B2" s="144" t="s">
        <v>73</v>
      </c>
      <c r="C2" s="163" t="s">
        <v>67</v>
      </c>
      <c r="D2" s="163" t="s">
        <v>68</v>
      </c>
      <c r="E2" s="163" t="s">
        <v>69</v>
      </c>
      <c r="F2" s="163" t="s">
        <v>70</v>
      </c>
      <c r="G2" s="163" t="s">
        <v>71</v>
      </c>
    </row>
    <row r="3" spans="2:8" x14ac:dyDescent="0.4">
      <c r="B3" s="145" t="s">
        <v>74</v>
      </c>
      <c r="C3" s="33">
        <v>0</v>
      </c>
      <c r="D3" s="31">
        <v>0.02</v>
      </c>
      <c r="E3" s="31">
        <v>4.9299999999999997E-2</v>
      </c>
      <c r="F3" s="31">
        <v>2.2499999999999999E-2</v>
      </c>
      <c r="G3" s="31">
        <v>6.7000000000000002E-3</v>
      </c>
    </row>
    <row r="4" spans="2:8" x14ac:dyDescent="0.4">
      <c r="B4" s="145" t="s">
        <v>77</v>
      </c>
      <c r="C4" s="33">
        <v>0</v>
      </c>
      <c r="D4" s="31">
        <v>0.01</v>
      </c>
      <c r="E4" s="31">
        <v>1.4999999999999999E-2</v>
      </c>
      <c r="F4" s="31">
        <v>0.02</v>
      </c>
      <c r="G4" s="31">
        <v>0.03</v>
      </c>
    </row>
    <row r="5" spans="2:8" x14ac:dyDescent="0.4">
      <c r="B5" s="145" t="s">
        <v>94</v>
      </c>
      <c r="C5" s="31">
        <v>0.01</v>
      </c>
      <c r="D5" s="31">
        <v>0.01</v>
      </c>
      <c r="E5" s="31">
        <v>0.01</v>
      </c>
      <c r="F5" s="31">
        <v>0.01</v>
      </c>
      <c r="G5" s="31">
        <v>0.01</v>
      </c>
    </row>
    <row r="6" spans="2:8" x14ac:dyDescent="0.4">
      <c r="B6" s="145" t="s">
        <v>75</v>
      </c>
      <c r="C6" s="31">
        <v>0</v>
      </c>
      <c r="D6" s="31">
        <v>0.04</v>
      </c>
      <c r="E6" s="31">
        <v>0.04</v>
      </c>
      <c r="F6" s="31">
        <v>0.04</v>
      </c>
      <c r="G6" s="31">
        <v>0.04</v>
      </c>
    </row>
    <row r="7" spans="2:8" x14ac:dyDescent="0.4">
      <c r="B7" s="145" t="s">
        <v>76</v>
      </c>
      <c r="C7" s="31">
        <v>0.1</v>
      </c>
      <c r="D7" s="31">
        <v>0.1</v>
      </c>
      <c r="E7" s="31">
        <v>0.1</v>
      </c>
      <c r="F7" s="31">
        <v>0.1</v>
      </c>
      <c r="G7" s="31">
        <v>0.1</v>
      </c>
    </row>
    <row r="8" spans="2:8" ht="12" thickBot="1" x14ac:dyDescent="0.45">
      <c r="B8" s="366" t="s">
        <v>184</v>
      </c>
      <c r="C8" s="366"/>
      <c r="D8" s="366"/>
      <c r="E8" s="366"/>
      <c r="F8" s="366"/>
      <c r="G8" s="366"/>
      <c r="H8" s="366"/>
    </row>
    <row r="9" spans="2:8" ht="15" customHeight="1" thickTop="1" thickBot="1" x14ac:dyDescent="0.45">
      <c r="B9" s="363" t="s">
        <v>3</v>
      </c>
      <c r="C9" s="364"/>
      <c r="D9" s="364"/>
      <c r="E9" s="364"/>
      <c r="F9" s="364"/>
      <c r="G9" s="364"/>
      <c r="H9" s="365"/>
    </row>
    <row r="10" spans="2:8" ht="12" customHeight="1" thickTop="1" x14ac:dyDescent="0.4">
      <c r="B10" s="198"/>
      <c r="C10" s="199"/>
      <c r="D10" s="199"/>
      <c r="E10" s="199"/>
      <c r="F10" s="199"/>
      <c r="G10" s="199"/>
      <c r="H10" s="200"/>
    </row>
    <row r="11" spans="2:8" ht="12" customHeight="1" x14ac:dyDescent="0.4">
      <c r="B11" s="74"/>
      <c r="C11" s="75" t="s">
        <v>67</v>
      </c>
      <c r="D11" s="75" t="s">
        <v>68</v>
      </c>
      <c r="E11" s="75" t="s">
        <v>69</v>
      </c>
      <c r="F11" s="75" t="s">
        <v>70</v>
      </c>
      <c r="G11" s="75" t="s">
        <v>71</v>
      </c>
      <c r="H11" s="67"/>
    </row>
    <row r="12" spans="2:8" x14ac:dyDescent="0.4">
      <c r="B12" s="80" t="s">
        <v>16</v>
      </c>
      <c r="C12" s="93"/>
      <c r="D12" s="93"/>
      <c r="E12" s="93"/>
      <c r="F12" s="93"/>
      <c r="G12" s="93"/>
      <c r="H12" s="67"/>
    </row>
    <row r="13" spans="2:8" outlineLevel="1" x14ac:dyDescent="0.4">
      <c r="B13" s="91"/>
      <c r="C13" s="94"/>
      <c r="D13" s="94"/>
      <c r="E13" s="94"/>
      <c r="F13" s="94"/>
      <c r="G13" s="75"/>
      <c r="H13" s="67"/>
    </row>
    <row r="14" spans="2:8" outlineLevel="1" x14ac:dyDescent="0.4">
      <c r="B14" s="78" t="s">
        <v>8</v>
      </c>
      <c r="C14" s="77"/>
      <c r="D14" s="77"/>
      <c r="E14" s="77"/>
      <c r="F14" s="77"/>
      <c r="G14" s="107"/>
      <c r="H14" s="67"/>
    </row>
    <row r="15" spans="2:8" outlineLevel="1" x14ac:dyDescent="0.4">
      <c r="B15" s="85" t="s">
        <v>2</v>
      </c>
      <c r="C15" s="164">
        <f>'Fig 5.10'!C15</f>
        <v>0</v>
      </c>
      <c r="D15" s="164">
        <f>'Fig 5.10'!D15</f>
        <v>0</v>
      </c>
      <c r="E15" s="164">
        <f>'Fig 5.10'!E15</f>
        <v>0</v>
      </c>
      <c r="F15" s="164">
        <f>'Fig 5.10'!F15</f>
        <v>0</v>
      </c>
      <c r="G15" s="176">
        <f>'Fig 5.10'!G15</f>
        <v>0</v>
      </c>
      <c r="H15" s="67"/>
    </row>
    <row r="16" spans="2:8" outlineLevel="1" x14ac:dyDescent="0.4">
      <c r="B16" s="85" t="s">
        <v>4</v>
      </c>
      <c r="C16" s="171">
        <f>C15*-C4</f>
        <v>0</v>
      </c>
      <c r="D16" s="171">
        <f t="shared" ref="D16:G16" si="0">D15*-D4</f>
        <v>0</v>
      </c>
      <c r="E16" s="171">
        <f t="shared" si="0"/>
        <v>0</v>
      </c>
      <c r="F16" s="171">
        <f t="shared" si="0"/>
        <v>0</v>
      </c>
      <c r="G16" s="193">
        <f t="shared" si="0"/>
        <v>0</v>
      </c>
      <c r="H16" s="67"/>
    </row>
    <row r="17" spans="2:8" outlineLevel="1" x14ac:dyDescent="0.4">
      <c r="B17" s="85" t="s">
        <v>5</v>
      </c>
      <c r="C17" s="164">
        <f>C15+C16</f>
        <v>0</v>
      </c>
      <c r="D17" s="164">
        <f>D15+D16</f>
        <v>0</v>
      </c>
      <c r="E17" s="164">
        <f>E15+E16</f>
        <v>0</v>
      </c>
      <c r="F17" s="164">
        <f>F15+F16</f>
        <v>0</v>
      </c>
      <c r="G17" s="185">
        <f>G15+G16</f>
        <v>0</v>
      </c>
      <c r="H17" s="67"/>
    </row>
    <row r="18" spans="2:8" outlineLevel="1" x14ac:dyDescent="0.4">
      <c r="B18" s="85" t="s">
        <v>6</v>
      </c>
      <c r="C18" s="171">
        <f>'Fig 5.10'!C18</f>
        <v>0</v>
      </c>
      <c r="D18" s="171">
        <f>'Fig 5.10'!D18</f>
        <v>0</v>
      </c>
      <c r="E18" s="171">
        <f>'Fig 5.10'!E18</f>
        <v>0</v>
      </c>
      <c r="F18" s="171">
        <f>'Fig 5.10'!F18</f>
        <v>0</v>
      </c>
      <c r="G18" s="193">
        <f>'Fig 5.10'!G18</f>
        <v>0</v>
      </c>
      <c r="H18" s="67"/>
    </row>
    <row r="19" spans="2:8" outlineLevel="1" x14ac:dyDescent="0.4">
      <c r="B19" s="85" t="s">
        <v>7</v>
      </c>
      <c r="C19" s="164">
        <f>SUM(C17:C18)</f>
        <v>0</v>
      </c>
      <c r="D19" s="164">
        <f>SUM(D17:D18)</f>
        <v>0</v>
      </c>
      <c r="E19" s="164">
        <f>SUM(E17:E18)</f>
        <v>0</v>
      </c>
      <c r="F19" s="164">
        <f>SUM(F17:F18)</f>
        <v>0</v>
      </c>
      <c r="G19" s="185">
        <f>SUM(G17:G18)</f>
        <v>0</v>
      </c>
      <c r="H19" s="67"/>
    </row>
    <row r="20" spans="2:8" outlineLevel="1" x14ac:dyDescent="0.4">
      <c r="B20" s="74"/>
      <c r="C20" s="164"/>
      <c r="D20" s="164"/>
      <c r="E20" s="164"/>
      <c r="F20" s="164"/>
      <c r="G20" s="185"/>
      <c r="H20" s="67"/>
    </row>
    <row r="21" spans="2:8" outlineLevel="1" x14ac:dyDescent="0.4">
      <c r="B21" s="78" t="s">
        <v>9</v>
      </c>
      <c r="C21" s="164"/>
      <c r="D21" s="164"/>
      <c r="E21" s="164"/>
      <c r="F21" s="164"/>
      <c r="G21" s="185"/>
      <c r="H21" s="67"/>
    </row>
    <row r="22" spans="2:8" outlineLevel="1" x14ac:dyDescent="0.4">
      <c r="B22" s="85" t="s">
        <v>10</v>
      </c>
      <c r="C22" s="164">
        <f>'Fig 5.10'!C22</f>
        <v>0</v>
      </c>
      <c r="D22" s="164">
        <f>'Fig 5.10'!D22</f>
        <v>0</v>
      </c>
      <c r="E22" s="164">
        <f>'Fig 5.10'!E22</f>
        <v>0</v>
      </c>
      <c r="F22" s="164">
        <f>'Fig 5.10'!F22</f>
        <v>0</v>
      </c>
      <c r="G22" s="185">
        <f>'Fig 5.10'!G22</f>
        <v>0</v>
      </c>
      <c r="H22" s="67"/>
    </row>
    <row r="23" spans="2:8" outlineLevel="1" x14ac:dyDescent="0.4">
      <c r="B23" s="85" t="s">
        <v>11</v>
      </c>
      <c r="C23" s="164">
        <f>'Fig 5.10'!C23</f>
        <v>0</v>
      </c>
      <c r="D23" s="164">
        <f>'Fig 5.10'!D23</f>
        <v>0</v>
      </c>
      <c r="E23" s="164">
        <f>'Fig 5.10'!E23</f>
        <v>0</v>
      </c>
      <c r="F23" s="164">
        <f>'Fig 5.10'!F23</f>
        <v>0</v>
      </c>
      <c r="G23" s="185">
        <f>'Fig 5.10'!G23</f>
        <v>0</v>
      </c>
      <c r="H23" s="67"/>
    </row>
    <row r="24" spans="2:8" outlineLevel="1" x14ac:dyDescent="0.4">
      <c r="B24" s="74"/>
      <c r="C24" s="164"/>
      <c r="D24" s="164"/>
      <c r="E24" s="164"/>
      <c r="F24" s="164"/>
      <c r="G24" s="185"/>
      <c r="H24" s="67"/>
    </row>
    <row r="25" spans="2:8" outlineLevel="1" x14ac:dyDescent="0.4">
      <c r="B25" s="85" t="s">
        <v>12</v>
      </c>
      <c r="C25" s="164">
        <f>'Fig 5.10'!C25</f>
        <v>0</v>
      </c>
      <c r="D25" s="164">
        <f>'Fig 5.10'!D25</f>
        <v>0</v>
      </c>
      <c r="E25" s="164">
        <f>'Fig 5.10'!E25</f>
        <v>0</v>
      </c>
      <c r="F25" s="164">
        <f>'Fig 5.10'!F25</f>
        <v>0</v>
      </c>
      <c r="G25" s="185">
        <f>'Fig 5.10'!G25</f>
        <v>0</v>
      </c>
      <c r="H25" s="67"/>
    </row>
    <row r="26" spans="2:8" outlineLevel="1" x14ac:dyDescent="0.4">
      <c r="B26" s="74"/>
      <c r="C26" s="164"/>
      <c r="D26" s="164"/>
      <c r="E26" s="164"/>
      <c r="F26" s="164"/>
      <c r="G26" s="185"/>
      <c r="H26" s="67"/>
    </row>
    <row r="27" spans="2:8" outlineLevel="1" x14ac:dyDescent="0.4">
      <c r="B27" s="85" t="s">
        <v>13</v>
      </c>
      <c r="C27" s="164">
        <f>C19+C22+C23+C25</f>
        <v>0</v>
      </c>
      <c r="D27" s="164">
        <f>D19+D22+D23+D25</f>
        <v>0</v>
      </c>
      <c r="E27" s="164">
        <f>E19+E22+E23+E25</f>
        <v>0</v>
      </c>
      <c r="F27" s="164">
        <f>F19+F22+F23+F25</f>
        <v>0</v>
      </c>
      <c r="G27" s="185">
        <f>G19+G22+G23+G25</f>
        <v>0</v>
      </c>
      <c r="H27" s="67"/>
    </row>
    <row r="28" spans="2:8" outlineLevel="1" x14ac:dyDescent="0.4">
      <c r="B28" s="85" t="s">
        <v>14</v>
      </c>
      <c r="C28" s="171">
        <f>C27*-C5</f>
        <v>0</v>
      </c>
      <c r="D28" s="171">
        <f>D27*-D5</f>
        <v>0</v>
      </c>
      <c r="E28" s="171">
        <f>E27*-E5</f>
        <v>0</v>
      </c>
      <c r="F28" s="171">
        <f>F27*-F5</f>
        <v>0</v>
      </c>
      <c r="G28" s="193">
        <f>G27*-G5</f>
        <v>0</v>
      </c>
      <c r="H28" s="67"/>
    </row>
    <row r="29" spans="2:8" x14ac:dyDescent="0.4">
      <c r="B29" s="85" t="s">
        <v>15</v>
      </c>
      <c r="C29" s="164">
        <f>SUM(C27:C28)</f>
        <v>0</v>
      </c>
      <c r="D29" s="164">
        <f>SUM(D27:D28)</f>
        <v>0</v>
      </c>
      <c r="E29" s="164">
        <f>SUM(E27:E28)</f>
        <v>0</v>
      </c>
      <c r="F29" s="164">
        <f>SUM(F27:F28)</f>
        <v>0</v>
      </c>
      <c r="G29" s="185">
        <f>SUM(G27:G28)</f>
        <v>0</v>
      </c>
      <c r="H29" s="67"/>
    </row>
    <row r="30" spans="2:8" x14ac:dyDescent="0.4">
      <c r="B30" s="74"/>
      <c r="C30" s="164"/>
      <c r="D30" s="164"/>
      <c r="E30" s="164"/>
      <c r="F30" s="164"/>
      <c r="G30" s="185"/>
      <c r="H30" s="67"/>
    </row>
    <row r="31" spans="2:8" x14ac:dyDescent="0.4">
      <c r="B31" s="80" t="s">
        <v>17</v>
      </c>
      <c r="C31" s="164"/>
      <c r="D31" s="164"/>
      <c r="E31" s="164"/>
      <c r="F31" s="164"/>
      <c r="G31" s="185"/>
      <c r="H31" s="67"/>
    </row>
    <row r="32" spans="2:8" outlineLevel="1" x14ac:dyDescent="0.4">
      <c r="B32" s="91"/>
      <c r="C32" s="164"/>
      <c r="D32" s="164"/>
      <c r="E32" s="164"/>
      <c r="F32" s="164"/>
      <c r="G32" s="185"/>
      <c r="H32" s="67"/>
    </row>
    <row r="33" spans="2:8" outlineLevel="1" x14ac:dyDescent="0.4">
      <c r="B33" s="78" t="s">
        <v>18</v>
      </c>
      <c r="C33" s="164"/>
      <c r="D33" s="164"/>
      <c r="E33" s="164"/>
      <c r="F33" s="164"/>
      <c r="G33" s="185"/>
      <c r="H33" s="67"/>
    </row>
    <row r="34" spans="2:8" outlineLevel="1" x14ac:dyDescent="0.4">
      <c r="B34" s="85" t="s">
        <v>19</v>
      </c>
      <c r="C34" s="164">
        <f>-C22</f>
        <v>0</v>
      </c>
      <c r="D34" s="164">
        <f>C34*(1+D6)</f>
        <v>0</v>
      </c>
      <c r="E34" s="164">
        <f>D34*(1+E6)</f>
        <v>0</v>
      </c>
      <c r="F34" s="164">
        <f>E34*(1+F6)</f>
        <v>0</v>
      </c>
      <c r="G34" s="185">
        <f>F34*(1+G6)</f>
        <v>0</v>
      </c>
      <c r="H34" s="67"/>
    </row>
    <row r="35" spans="2:8" outlineLevel="1" x14ac:dyDescent="0.4">
      <c r="B35" s="92" t="s">
        <v>20</v>
      </c>
      <c r="C35" s="164">
        <f>-C23</f>
        <v>0</v>
      </c>
      <c r="D35" s="164">
        <f>C35*(1+D6)</f>
        <v>0</v>
      </c>
      <c r="E35" s="164">
        <f>D35*(1+E6)</f>
        <v>0</v>
      </c>
      <c r="F35" s="164">
        <f>E35*(1+F6)</f>
        <v>0</v>
      </c>
      <c r="G35" s="185">
        <f>F35*(1+G6)</f>
        <v>0</v>
      </c>
      <c r="H35" s="67"/>
    </row>
    <row r="36" spans="2:8" outlineLevel="1" x14ac:dyDescent="0.4">
      <c r="B36" s="74"/>
      <c r="C36" s="164"/>
      <c r="D36" s="164"/>
      <c r="E36" s="164"/>
      <c r="F36" s="164"/>
      <c r="G36" s="185"/>
      <c r="H36" s="67"/>
    </row>
    <row r="37" spans="2:8" outlineLevel="1" x14ac:dyDescent="0.4">
      <c r="B37" s="78" t="s">
        <v>22</v>
      </c>
      <c r="C37" s="164"/>
      <c r="D37" s="164"/>
      <c r="E37" s="164"/>
      <c r="F37" s="164"/>
      <c r="G37" s="185"/>
      <c r="H37" s="67"/>
    </row>
    <row r="38" spans="2:8" outlineLevel="1" x14ac:dyDescent="0.4">
      <c r="B38" s="85" t="s">
        <v>23</v>
      </c>
      <c r="C38" s="164">
        <f>'Fig 5.10'!C38</f>
        <v>0</v>
      </c>
      <c r="D38" s="164">
        <f>'Fig 5.10'!D38</f>
        <v>0</v>
      </c>
      <c r="E38" s="164">
        <f>'Fig 5.10'!E38</f>
        <v>0</v>
      </c>
      <c r="F38" s="164">
        <f>'Fig 5.10'!F38</f>
        <v>0</v>
      </c>
      <c r="G38" s="185">
        <f>'Fig 5.10'!G38</f>
        <v>0</v>
      </c>
      <c r="H38" s="67"/>
    </row>
    <row r="39" spans="2:8" outlineLevel="1" x14ac:dyDescent="0.4">
      <c r="B39" s="85" t="s">
        <v>24</v>
      </c>
      <c r="C39" s="164">
        <f>'Fig 5.10'!C39</f>
        <v>0</v>
      </c>
      <c r="D39" s="164">
        <f>'Fig 5.10'!D39</f>
        <v>0</v>
      </c>
      <c r="E39" s="164">
        <f>'Fig 5.10'!E39</f>
        <v>0</v>
      </c>
      <c r="F39" s="164">
        <f>'Fig 5.10'!F39</f>
        <v>0</v>
      </c>
      <c r="G39" s="185">
        <f>'Fig 5.10'!G39</f>
        <v>0</v>
      </c>
      <c r="H39" s="67"/>
    </row>
    <row r="40" spans="2:8" outlineLevel="1" x14ac:dyDescent="0.4">
      <c r="B40" s="85" t="s">
        <v>25</v>
      </c>
      <c r="C40" s="164">
        <f>C7*(SUM(C34:C35))</f>
        <v>0</v>
      </c>
      <c r="D40" s="164">
        <f>D7*(SUM(D34:D35))</f>
        <v>0</v>
      </c>
      <c r="E40" s="164">
        <f>E7*(SUM(E34:E35))</f>
        <v>0</v>
      </c>
      <c r="F40" s="164">
        <f>F7*(SUM(F34:F35))</f>
        <v>0</v>
      </c>
      <c r="G40" s="185">
        <f>G7*(SUM(G34:G35))</f>
        <v>0</v>
      </c>
      <c r="H40" s="67"/>
    </row>
    <row r="41" spans="2:8" outlineLevel="1" x14ac:dyDescent="0.4">
      <c r="B41" s="79"/>
      <c r="C41" s="164"/>
      <c r="D41" s="164"/>
      <c r="E41" s="164"/>
      <c r="F41" s="164"/>
      <c r="G41" s="185"/>
      <c r="H41" s="67"/>
    </row>
    <row r="42" spans="2:8" x14ac:dyDescent="0.4">
      <c r="B42" s="92" t="s">
        <v>21</v>
      </c>
      <c r="C42" s="176">
        <f>SUM(C34:C35)+SUM(C38:C40)</f>
        <v>0</v>
      </c>
      <c r="D42" s="176">
        <f>SUM(D34:D35)+SUM(D38:D40)</f>
        <v>0</v>
      </c>
      <c r="E42" s="176">
        <f>SUM(E34:E35)+SUM(E38:E40)</f>
        <v>0</v>
      </c>
      <c r="F42" s="176">
        <f>SUM(F34:F35)+SUM(F38:F40)</f>
        <v>0</v>
      </c>
      <c r="G42" s="176">
        <f>SUM(G34:G35)+SUM(G38:G40)</f>
        <v>0</v>
      </c>
      <c r="H42" s="67"/>
    </row>
    <row r="43" spans="2:8" x14ac:dyDescent="0.4">
      <c r="B43" s="91"/>
      <c r="C43" s="164"/>
      <c r="D43" s="164"/>
      <c r="E43" s="164"/>
      <c r="F43" s="164"/>
      <c r="G43" s="185"/>
      <c r="H43" s="67"/>
    </row>
    <row r="44" spans="2:8" ht="12" customHeight="1" x14ac:dyDescent="0.4">
      <c r="B44" s="92" t="s">
        <v>95</v>
      </c>
      <c r="C44" s="176">
        <f>C29+C42</f>
        <v>0</v>
      </c>
      <c r="D44" s="176">
        <f>D29+D42</f>
        <v>0</v>
      </c>
      <c r="E44" s="176">
        <f>E29+E42</f>
        <v>0</v>
      </c>
      <c r="F44" s="176">
        <f>F29+F42</f>
        <v>0</v>
      </c>
      <c r="G44" s="176">
        <f>G29+G42</f>
        <v>0</v>
      </c>
      <c r="H44" s="67"/>
    </row>
    <row r="45" spans="2:8" ht="12" customHeight="1" x14ac:dyDescent="0.4">
      <c r="B45" s="74"/>
      <c r="C45" s="164"/>
      <c r="D45" s="164"/>
      <c r="E45" s="164"/>
      <c r="F45" s="164"/>
      <c r="G45" s="185"/>
      <c r="H45" s="67"/>
    </row>
    <row r="46" spans="2:8" ht="12" customHeight="1" x14ac:dyDescent="0.4">
      <c r="B46" s="80" t="s">
        <v>27</v>
      </c>
      <c r="C46" s="164"/>
      <c r="D46" s="164"/>
      <c r="E46" s="164"/>
      <c r="F46" s="164"/>
      <c r="G46" s="185"/>
      <c r="H46" s="67"/>
    </row>
    <row r="47" spans="2:8" ht="12" customHeight="1" x14ac:dyDescent="0.4">
      <c r="B47" s="74"/>
      <c r="C47" s="164"/>
      <c r="D47" s="164"/>
      <c r="E47" s="164"/>
      <c r="F47" s="164"/>
      <c r="G47" s="185"/>
      <c r="H47" s="67"/>
    </row>
    <row r="48" spans="2:8" ht="12" customHeight="1" x14ac:dyDescent="0.4">
      <c r="B48" s="80" t="s">
        <v>28</v>
      </c>
      <c r="C48" s="386"/>
      <c r="D48" s="386"/>
      <c r="E48" s="386"/>
      <c r="F48" s="386"/>
      <c r="G48" s="387"/>
      <c r="H48" s="67"/>
    </row>
    <row r="49" spans="2:8" ht="12" customHeight="1" x14ac:dyDescent="0.4">
      <c r="B49" s="80" t="s">
        <v>29</v>
      </c>
      <c r="C49" s="386"/>
      <c r="D49" s="386"/>
      <c r="E49" s="386"/>
      <c r="F49" s="386"/>
      <c r="G49" s="387"/>
      <c r="H49" s="67"/>
    </row>
    <row r="50" spans="2:8" ht="12" customHeight="1" x14ac:dyDescent="0.4">
      <c r="B50" s="80" t="s">
        <v>96</v>
      </c>
      <c r="C50" s="352"/>
      <c r="D50" s="352"/>
      <c r="E50" s="352"/>
      <c r="F50" s="352"/>
      <c r="G50" s="388"/>
      <c r="H50" s="67"/>
    </row>
    <row r="51" spans="2:8" ht="12" customHeight="1" x14ac:dyDescent="0.4">
      <c r="B51" s="85"/>
      <c r="C51" s="164"/>
      <c r="D51" s="164"/>
      <c r="E51" s="164"/>
      <c r="F51" s="164"/>
      <c r="G51" s="185"/>
      <c r="H51" s="67"/>
    </row>
    <row r="52" spans="2:8" ht="20.25" customHeight="1" thickBot="1" x14ac:dyDescent="0.45">
      <c r="B52" s="96" t="s">
        <v>99</v>
      </c>
      <c r="C52" s="384"/>
      <c r="D52" s="384"/>
      <c r="E52" s="384"/>
      <c r="F52" s="384"/>
      <c r="G52" s="384"/>
      <c r="H52" s="194"/>
    </row>
    <row r="53" spans="2:8" ht="12" thickTop="1" x14ac:dyDescent="0.4">
      <c r="G53" s="43"/>
    </row>
    <row r="54" spans="2:8" x14ac:dyDescent="0.4">
      <c r="G54" s="43"/>
    </row>
    <row r="55" spans="2:8" x14ac:dyDescent="0.4">
      <c r="G55" s="43"/>
    </row>
    <row r="56" spans="2:8" x14ac:dyDescent="0.4">
      <c r="G56" s="43"/>
    </row>
    <row r="57" spans="2:8" x14ac:dyDescent="0.4">
      <c r="G57" s="43"/>
    </row>
    <row r="58" spans="2:8" x14ac:dyDescent="0.4">
      <c r="G58" s="43"/>
    </row>
    <row r="59" spans="2:8" x14ac:dyDescent="0.4">
      <c r="G59" s="43"/>
    </row>
    <row r="60" spans="2:8" x14ac:dyDescent="0.4">
      <c r="G60" s="43"/>
    </row>
    <row r="61" spans="2:8" x14ac:dyDescent="0.4">
      <c r="G61" s="43"/>
    </row>
    <row r="62" spans="2:8" x14ac:dyDescent="0.4">
      <c r="G62" s="43"/>
    </row>
    <row r="63" spans="2:8" x14ac:dyDescent="0.4">
      <c r="G63" s="43"/>
    </row>
    <row r="64" spans="2:8" x14ac:dyDescent="0.4">
      <c r="G64" s="43"/>
    </row>
    <row r="65" spans="7:7" x14ac:dyDescent="0.4">
      <c r="G65" s="43"/>
    </row>
    <row r="66" spans="7:7" x14ac:dyDescent="0.4">
      <c r="G66" s="43"/>
    </row>
    <row r="67" spans="7:7" x14ac:dyDescent="0.4">
      <c r="G67" s="43"/>
    </row>
    <row r="68" spans="7:7" x14ac:dyDescent="0.4">
      <c r="G68" s="43"/>
    </row>
    <row r="69" spans="7:7" x14ac:dyDescent="0.4">
      <c r="G69" s="43"/>
    </row>
  </sheetData>
  <mergeCells count="2">
    <mergeCell ref="B9:H9"/>
    <mergeCell ref="B8:H8"/>
  </mergeCell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R29"/>
  <sheetViews>
    <sheetView zoomScaleNormal="100" workbookViewId="0"/>
  </sheetViews>
  <sheetFormatPr defaultColWidth="9" defaultRowHeight="11.7" x14ac:dyDescent="0.4"/>
  <cols>
    <col min="1" max="1" width="9" style="4"/>
    <col min="2" max="2" width="21.46875" style="4" customWidth="1"/>
    <col min="3" max="3" width="9.52734375" style="26" customWidth="1"/>
    <col min="4" max="4" width="9.52734375" style="25" customWidth="1"/>
    <col min="5" max="7" width="9.52734375" style="26" customWidth="1"/>
    <col min="8" max="8" width="1.64453125" style="4" customWidth="1"/>
    <col min="9" max="16384" width="9" style="4"/>
  </cols>
  <sheetData>
    <row r="2" spans="2:18" x14ac:dyDescent="0.4">
      <c r="B2" s="144" t="s">
        <v>73</v>
      </c>
    </row>
    <row r="3" spans="2:18" x14ac:dyDescent="0.4">
      <c r="B3" s="367" t="s">
        <v>53</v>
      </c>
      <c r="C3" s="367"/>
      <c r="D3" s="367"/>
    </row>
    <row r="4" spans="2:18" x14ac:dyDescent="0.4">
      <c r="B4" s="145"/>
      <c r="C4" s="236" t="s">
        <v>134</v>
      </c>
      <c r="D4" s="236" t="s">
        <v>131</v>
      </c>
    </row>
    <row r="5" spans="2:18" x14ac:dyDescent="0.4">
      <c r="B5" s="240" t="s">
        <v>37</v>
      </c>
      <c r="C5" s="237">
        <v>0.2</v>
      </c>
      <c r="D5" s="236" t="s">
        <v>132</v>
      </c>
    </row>
    <row r="6" spans="2:18" x14ac:dyDescent="0.4">
      <c r="B6" s="240" t="s">
        <v>108</v>
      </c>
      <c r="C6" s="237">
        <v>0.5</v>
      </c>
      <c r="D6" s="239">
        <v>39</v>
      </c>
    </row>
    <row r="7" spans="2:18" x14ac:dyDescent="0.4">
      <c r="B7" s="240" t="s">
        <v>109</v>
      </c>
      <c r="C7" s="237">
        <v>0.2</v>
      </c>
      <c r="D7" s="239">
        <v>7</v>
      </c>
    </row>
    <row r="8" spans="2:18" x14ac:dyDescent="0.4">
      <c r="B8" s="240" t="s">
        <v>110</v>
      </c>
      <c r="C8" s="237">
        <v>0.1</v>
      </c>
      <c r="D8" s="239">
        <v>3</v>
      </c>
    </row>
    <row r="9" spans="2:18" x14ac:dyDescent="0.4">
      <c r="B9" s="235"/>
      <c r="C9" s="238">
        <f>SUM(C5:C8)</f>
        <v>0.99999999999999989</v>
      </c>
      <c r="D9" s="26"/>
    </row>
    <row r="10" spans="2:18" ht="12" thickBot="1" x14ac:dyDescent="0.45">
      <c r="B10" s="366" t="s">
        <v>184</v>
      </c>
      <c r="C10" s="366"/>
      <c r="D10" s="366"/>
      <c r="E10" s="366"/>
      <c r="F10" s="366"/>
      <c r="G10" s="366"/>
      <c r="H10" s="366"/>
    </row>
    <row r="11" spans="2:18" s="97" customFormat="1" ht="15" customHeight="1" thickTop="1" thickBot="1" x14ac:dyDescent="0.55000000000000004">
      <c r="B11" s="363" t="s">
        <v>113</v>
      </c>
      <c r="C11" s="364"/>
      <c r="D11" s="364"/>
      <c r="E11" s="364"/>
      <c r="F11" s="364"/>
      <c r="G11" s="364"/>
      <c r="H11" s="365"/>
      <c r="K11" s="98"/>
      <c r="L11" s="98"/>
      <c r="M11" s="98"/>
      <c r="N11" s="98"/>
      <c r="O11" s="98"/>
      <c r="P11" s="98"/>
      <c r="Q11" s="98"/>
      <c r="R11" s="98"/>
    </row>
    <row r="12" spans="2:18" ht="12" thickTop="1" x14ac:dyDescent="0.4">
      <c r="B12" s="74"/>
      <c r="C12" s="75"/>
      <c r="D12" s="75"/>
      <c r="E12" s="75"/>
      <c r="F12" s="75"/>
      <c r="G12" s="178"/>
      <c r="H12" s="67"/>
      <c r="K12" s="16"/>
      <c r="L12" s="16"/>
      <c r="M12" s="16"/>
      <c r="N12" s="16"/>
      <c r="O12" s="16"/>
      <c r="P12" s="16"/>
      <c r="Q12" s="16"/>
      <c r="R12" s="16"/>
    </row>
    <row r="13" spans="2:18" x14ac:dyDescent="0.4">
      <c r="B13" s="80" t="s">
        <v>30</v>
      </c>
      <c r="C13" s="93"/>
      <c r="D13" s="93"/>
      <c r="E13" s="93"/>
      <c r="F13" s="93"/>
      <c r="G13" s="93"/>
      <c r="H13" s="67"/>
      <c r="K13" s="17"/>
      <c r="L13" s="16"/>
      <c r="M13" s="16"/>
      <c r="N13" s="16"/>
      <c r="O13" s="16"/>
      <c r="P13" s="16"/>
      <c r="Q13" s="16"/>
      <c r="R13" s="16"/>
    </row>
    <row r="14" spans="2:18" ht="3.75" customHeight="1" x14ac:dyDescent="0.4">
      <c r="B14" s="101"/>
      <c r="C14" s="102"/>
      <c r="D14" s="102"/>
      <c r="E14" s="102"/>
      <c r="F14" s="102"/>
      <c r="G14" s="102"/>
      <c r="H14" s="67"/>
      <c r="K14" s="16"/>
      <c r="L14" s="16"/>
      <c r="M14" s="16"/>
      <c r="N14" s="16"/>
      <c r="O14" s="16"/>
      <c r="P14" s="16"/>
      <c r="Q14" s="16"/>
      <c r="R14" s="16"/>
    </row>
    <row r="15" spans="2:18" x14ac:dyDescent="0.4">
      <c r="B15" s="100" t="s">
        <v>48</v>
      </c>
      <c r="C15" s="241">
        <v>48500000</v>
      </c>
      <c r="D15" s="104"/>
      <c r="E15" s="105"/>
      <c r="F15" s="105"/>
      <c r="G15" s="105"/>
      <c r="H15" s="67"/>
      <c r="K15" s="16"/>
      <c r="L15" s="16"/>
      <c r="M15" s="16"/>
      <c r="N15" s="18"/>
      <c r="O15" s="16"/>
      <c r="P15" s="16"/>
      <c r="Q15" s="16"/>
      <c r="R15" s="16"/>
    </row>
    <row r="16" spans="2:18" x14ac:dyDescent="0.4">
      <c r="B16" s="368" t="s">
        <v>133</v>
      </c>
      <c r="C16" s="369"/>
      <c r="D16" s="104"/>
      <c r="E16" s="105"/>
      <c r="F16" s="105"/>
      <c r="G16" s="105"/>
      <c r="H16" s="67"/>
      <c r="K16" s="19"/>
      <c r="L16" s="16"/>
      <c r="M16" s="16"/>
      <c r="N16" s="18"/>
      <c r="O16" s="16"/>
      <c r="P16" s="16"/>
      <c r="Q16" s="16"/>
      <c r="R16" s="16"/>
    </row>
    <row r="17" spans="2:18" x14ac:dyDescent="0.4">
      <c r="B17" s="416">
        <f>C5</f>
        <v>0.2</v>
      </c>
      <c r="C17" s="389"/>
      <c r="D17" s="104"/>
      <c r="E17" s="105"/>
      <c r="F17" s="105"/>
      <c r="G17" s="105"/>
      <c r="H17" s="67"/>
      <c r="K17" s="20"/>
      <c r="L17" s="16"/>
      <c r="M17" s="16"/>
      <c r="N17" s="18"/>
      <c r="O17" s="16"/>
      <c r="P17" s="16"/>
      <c r="Q17" s="16"/>
      <c r="R17" s="16"/>
    </row>
    <row r="18" spans="2:18" x14ac:dyDescent="0.4">
      <c r="B18" s="417">
        <f>C6</f>
        <v>0.5</v>
      </c>
      <c r="C18" s="389"/>
      <c r="D18" s="104"/>
      <c r="E18" s="105"/>
      <c r="F18" s="105"/>
      <c r="G18" s="105"/>
      <c r="H18" s="67"/>
      <c r="K18" s="20"/>
      <c r="L18" s="16"/>
      <c r="M18" s="16"/>
      <c r="N18" s="18"/>
      <c r="O18" s="16"/>
      <c r="P18" s="16"/>
      <c r="Q18" s="16"/>
      <c r="R18" s="16"/>
    </row>
    <row r="19" spans="2:18" x14ac:dyDescent="0.4">
      <c r="B19" s="418">
        <f>C7</f>
        <v>0.2</v>
      </c>
      <c r="C19" s="389"/>
      <c r="D19" s="104"/>
      <c r="E19" s="105"/>
      <c r="F19" s="105"/>
      <c r="G19" s="105"/>
      <c r="H19" s="67"/>
      <c r="K19" s="20"/>
      <c r="L19" s="16"/>
      <c r="M19" s="16"/>
      <c r="N19" s="18"/>
      <c r="O19" s="16"/>
      <c r="P19" s="16"/>
      <c r="Q19" s="16"/>
      <c r="R19" s="16"/>
    </row>
    <row r="20" spans="2:18" x14ac:dyDescent="0.4">
      <c r="B20" s="419">
        <f>C8</f>
        <v>0.1</v>
      </c>
      <c r="C20" s="389"/>
      <c r="D20" s="104"/>
      <c r="E20" s="105"/>
      <c r="F20" s="105"/>
      <c r="G20" s="105"/>
      <c r="H20" s="67"/>
      <c r="K20" s="20"/>
      <c r="L20" s="16"/>
      <c r="M20" s="16"/>
      <c r="N20" s="18"/>
      <c r="O20" s="16"/>
      <c r="P20" s="16"/>
      <c r="Q20" s="16"/>
      <c r="R20" s="16"/>
    </row>
    <row r="21" spans="2:18" x14ac:dyDescent="0.4">
      <c r="B21" s="85"/>
      <c r="C21" s="106"/>
      <c r="D21" s="104"/>
      <c r="E21" s="105"/>
      <c r="F21" s="105"/>
      <c r="G21" s="105"/>
      <c r="H21" s="67"/>
      <c r="K21" s="16"/>
      <c r="L21" s="16"/>
      <c r="M21" s="16"/>
      <c r="N21" s="16"/>
      <c r="O21" s="16"/>
      <c r="P21" s="16"/>
      <c r="Q21" s="16"/>
      <c r="R21" s="16"/>
    </row>
    <row r="22" spans="2:18" x14ac:dyDescent="0.4">
      <c r="B22" s="79"/>
      <c r="C22" s="107" t="s">
        <v>67</v>
      </c>
      <c r="D22" s="108" t="s">
        <v>68</v>
      </c>
      <c r="E22" s="107" t="s">
        <v>69</v>
      </c>
      <c r="F22" s="107" t="s">
        <v>70</v>
      </c>
      <c r="G22" s="107" t="s">
        <v>71</v>
      </c>
      <c r="H22" s="67"/>
      <c r="K22" s="16"/>
      <c r="L22" s="16"/>
      <c r="M22" s="16"/>
      <c r="N22" s="21"/>
      <c r="O22" s="21"/>
      <c r="P22" s="21"/>
      <c r="Q22" s="21"/>
      <c r="R22" s="21"/>
    </row>
    <row r="23" spans="2:18" x14ac:dyDescent="0.4">
      <c r="B23" s="85"/>
      <c r="C23" s="105"/>
      <c r="D23" s="104"/>
      <c r="E23" s="105"/>
      <c r="F23" s="105"/>
      <c r="G23" s="107"/>
      <c r="H23" s="67"/>
      <c r="K23" s="16"/>
      <c r="L23" s="16"/>
      <c r="M23" s="22"/>
      <c r="N23" s="16"/>
      <c r="O23" s="16"/>
      <c r="P23" s="16"/>
      <c r="Q23" s="16"/>
      <c r="R23" s="16"/>
    </row>
    <row r="24" spans="2:18" x14ac:dyDescent="0.4">
      <c r="B24" s="85" t="s">
        <v>37</v>
      </c>
      <c r="C24" s="390"/>
      <c r="D24" s="390"/>
      <c r="E24" s="390"/>
      <c r="F24" s="390"/>
      <c r="G24" s="390"/>
      <c r="H24" s="67"/>
      <c r="K24" s="16"/>
      <c r="L24" s="16"/>
      <c r="M24" s="23"/>
      <c r="N24" s="16"/>
      <c r="O24" s="16"/>
      <c r="P24" s="16"/>
      <c r="Q24" s="16"/>
      <c r="R24" s="16"/>
    </row>
    <row r="25" spans="2:18" x14ac:dyDescent="0.4">
      <c r="B25" s="85" t="s">
        <v>108</v>
      </c>
      <c r="C25" s="390"/>
      <c r="D25" s="390"/>
      <c r="E25" s="390"/>
      <c r="F25" s="390"/>
      <c r="G25" s="390"/>
      <c r="H25" s="67"/>
      <c r="K25" s="16"/>
      <c r="L25" s="16"/>
      <c r="M25" s="24"/>
      <c r="N25" s="16"/>
      <c r="O25" s="16"/>
      <c r="P25" s="16"/>
      <c r="Q25" s="16"/>
      <c r="R25" s="16"/>
    </row>
    <row r="26" spans="2:18" x14ac:dyDescent="0.4">
      <c r="B26" s="85" t="s">
        <v>109</v>
      </c>
      <c r="C26" s="390"/>
      <c r="D26" s="390"/>
      <c r="E26" s="390"/>
      <c r="F26" s="390"/>
      <c r="G26" s="390"/>
      <c r="H26" s="67"/>
      <c r="K26" s="16"/>
      <c r="L26" s="16"/>
      <c r="M26" s="24"/>
      <c r="N26" s="16"/>
      <c r="O26" s="16"/>
      <c r="P26" s="16"/>
      <c r="Q26" s="16"/>
      <c r="R26" s="16"/>
    </row>
    <row r="27" spans="2:18" x14ac:dyDescent="0.4">
      <c r="B27" s="85" t="s">
        <v>110</v>
      </c>
      <c r="C27" s="391"/>
      <c r="D27" s="391"/>
      <c r="E27" s="391"/>
      <c r="F27" s="391"/>
      <c r="G27" s="391"/>
      <c r="H27" s="67"/>
      <c r="K27" s="16"/>
      <c r="L27" s="16"/>
      <c r="M27" s="24"/>
      <c r="N27" s="16"/>
      <c r="O27" s="16"/>
      <c r="P27" s="16"/>
      <c r="Q27" s="16"/>
      <c r="R27" s="16"/>
    </row>
    <row r="28" spans="2:18" s="89" customFormat="1" ht="20.25" customHeight="1" thickBot="1" x14ac:dyDescent="0.55000000000000004">
      <c r="B28" s="177" t="s">
        <v>112</v>
      </c>
      <c r="C28" s="392"/>
      <c r="D28" s="392"/>
      <c r="E28" s="392"/>
      <c r="F28" s="392"/>
      <c r="G28" s="392"/>
      <c r="H28" s="195"/>
      <c r="K28" s="99"/>
      <c r="L28" s="99"/>
      <c r="M28" s="99"/>
      <c r="N28" s="99"/>
      <c r="O28" s="99"/>
      <c r="P28" s="99"/>
      <c r="Q28" s="99"/>
      <c r="R28" s="99"/>
    </row>
    <row r="29" spans="2:18" ht="12" thickTop="1" x14ac:dyDescent="0.4"/>
  </sheetData>
  <mergeCells count="4">
    <mergeCell ref="B11:H11"/>
    <mergeCell ref="B3:D3"/>
    <mergeCell ref="B16:C16"/>
    <mergeCell ref="B10:H10"/>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41"/>
  <sheetViews>
    <sheetView zoomScaleNormal="100" workbookViewId="0"/>
  </sheetViews>
  <sheetFormatPr defaultColWidth="9" defaultRowHeight="11.7" x14ac:dyDescent="0.4"/>
  <cols>
    <col min="1" max="1" width="3.8203125" style="4" customWidth="1"/>
    <col min="2" max="2" width="27" style="4" customWidth="1"/>
    <col min="3" max="6" width="9.52734375" style="4" customWidth="1"/>
    <col min="7" max="8" width="11.17578125" style="4" customWidth="1"/>
    <col min="9" max="13" width="9.52734375" style="4" customWidth="1"/>
    <col min="14" max="14" width="3" style="4" customWidth="1"/>
    <col min="15" max="15" width="13" style="4" customWidth="1"/>
    <col min="16" max="16" width="9.52734375" style="4" customWidth="1"/>
    <col min="17" max="16384" width="9" style="4"/>
  </cols>
  <sheetData>
    <row r="1" spans="1:16" s="1" customFormat="1" ht="42" customHeight="1" x14ac:dyDescent="0.4">
      <c r="A1" s="55"/>
      <c r="B1" s="333" t="s">
        <v>170</v>
      </c>
      <c r="C1" s="334" t="s">
        <v>151</v>
      </c>
      <c r="D1" s="339">
        <v>5</v>
      </c>
    </row>
    <row r="2" spans="1:16" x14ac:dyDescent="0.4">
      <c r="B2" s="110" t="s">
        <v>27</v>
      </c>
      <c r="C2" s="242" t="s">
        <v>67</v>
      </c>
      <c r="D2" s="242" t="s">
        <v>68</v>
      </c>
      <c r="E2" s="242" t="s">
        <v>69</v>
      </c>
      <c r="F2" s="242" t="s">
        <v>70</v>
      </c>
      <c r="G2" s="242" t="s">
        <v>71</v>
      </c>
      <c r="H2" s="82"/>
      <c r="I2" s="82"/>
      <c r="J2" s="82"/>
      <c r="K2" s="82"/>
    </row>
    <row r="3" spans="1:16" x14ac:dyDescent="0.4">
      <c r="B3" s="109"/>
      <c r="C3" s="109"/>
      <c r="D3" s="109"/>
      <c r="E3" s="109"/>
      <c r="F3" s="109"/>
      <c r="G3" s="109"/>
      <c r="H3" s="82"/>
      <c r="I3" s="82"/>
      <c r="J3" s="82"/>
      <c r="K3" s="82"/>
    </row>
    <row r="4" spans="1:16" x14ac:dyDescent="0.4">
      <c r="B4" s="109" t="s">
        <v>28</v>
      </c>
      <c r="C4" s="319">
        <v>-36200</v>
      </c>
      <c r="D4" s="319">
        <v>-57629</v>
      </c>
      <c r="E4" s="319">
        <v>-152145</v>
      </c>
      <c r="F4" s="319">
        <v>-46696</v>
      </c>
      <c r="G4" s="319">
        <v>-18629</v>
      </c>
      <c r="H4" s="82"/>
      <c r="I4" s="82"/>
      <c r="J4" s="82"/>
      <c r="K4" s="82"/>
    </row>
    <row r="5" spans="1:16" x14ac:dyDescent="0.4">
      <c r="B5" s="109" t="s">
        <v>29</v>
      </c>
      <c r="C5" s="319">
        <v>-12200</v>
      </c>
      <c r="D5" s="319">
        <v>-41722</v>
      </c>
      <c r="E5" s="319">
        <v>-107561</v>
      </c>
      <c r="F5" s="319">
        <v>-25567</v>
      </c>
      <c r="G5" s="319">
        <v>-18760</v>
      </c>
      <c r="H5" s="82"/>
      <c r="I5" s="82"/>
      <c r="J5" s="82"/>
      <c r="K5" s="82"/>
    </row>
    <row r="6" spans="1:16" x14ac:dyDescent="0.4">
      <c r="B6" s="109" t="s">
        <v>96</v>
      </c>
      <c r="C6" s="319">
        <v>-103400</v>
      </c>
      <c r="D6" s="319">
        <v>-323565</v>
      </c>
      <c r="E6" s="319">
        <v>-190919</v>
      </c>
      <c r="F6" s="319">
        <v>-24947</v>
      </c>
      <c r="G6" s="319">
        <v>-10975</v>
      </c>
      <c r="H6" s="82"/>
      <c r="I6" s="82"/>
      <c r="J6" s="82"/>
      <c r="K6" s="82"/>
    </row>
    <row r="7" spans="1:16" x14ac:dyDescent="0.4">
      <c r="B7" s="82"/>
      <c r="C7" s="111"/>
      <c r="D7" s="82"/>
      <c r="E7" s="82"/>
      <c r="F7" s="82"/>
      <c r="G7" s="82"/>
      <c r="H7" s="82"/>
      <c r="I7" s="82"/>
      <c r="J7" s="82"/>
      <c r="K7" s="82"/>
    </row>
    <row r="9" spans="1:16" x14ac:dyDescent="0.4">
      <c r="B9" s="366" t="s">
        <v>184</v>
      </c>
      <c r="C9" s="366"/>
      <c r="D9" s="366"/>
      <c r="E9" s="366"/>
      <c r="F9" s="366"/>
      <c r="G9" s="366"/>
      <c r="H9" s="366"/>
    </row>
    <row r="10" spans="1:16" x14ac:dyDescent="0.4">
      <c r="B10" s="117" t="s">
        <v>81</v>
      </c>
      <c r="C10" s="287">
        <v>1</v>
      </c>
      <c r="D10" s="287">
        <v>2</v>
      </c>
      <c r="E10" s="287">
        <v>3</v>
      </c>
      <c r="F10" s="287">
        <v>4</v>
      </c>
      <c r="G10" s="288">
        <v>5</v>
      </c>
      <c r="H10" s="287">
        <v>6</v>
      </c>
      <c r="I10" s="287">
        <v>7</v>
      </c>
      <c r="J10" s="287">
        <v>8</v>
      </c>
      <c r="K10" s="287">
        <v>9</v>
      </c>
      <c r="L10" s="287">
        <v>10</v>
      </c>
      <c r="M10" s="287">
        <v>11</v>
      </c>
    </row>
    <row r="11" spans="1:16" x14ac:dyDescent="0.4">
      <c r="B11" s="118"/>
      <c r="C11" s="41"/>
      <c r="D11" s="41"/>
      <c r="E11" s="41"/>
      <c r="F11" s="41"/>
      <c r="G11" s="345"/>
      <c r="H11" s="41"/>
      <c r="I11" s="41"/>
      <c r="J11" s="41"/>
      <c r="K11" s="41"/>
      <c r="L11" s="41"/>
      <c r="M11" s="41"/>
      <c r="N11" s="112"/>
      <c r="O11" s="112"/>
      <c r="P11" s="42"/>
    </row>
    <row r="12" spans="1:16" x14ac:dyDescent="0.4">
      <c r="B12" s="121" t="s">
        <v>82</v>
      </c>
      <c r="C12" s="370">
        <v>0.5</v>
      </c>
      <c r="D12" s="370"/>
      <c r="E12" s="371">
        <v>7</v>
      </c>
      <c r="F12" s="371"/>
      <c r="G12" s="120"/>
      <c r="H12" s="119"/>
      <c r="I12" s="16"/>
      <c r="J12" s="16"/>
      <c r="K12" s="16"/>
      <c r="L12" s="114"/>
      <c r="M12" s="113"/>
      <c r="N12" s="113"/>
      <c r="O12" s="284">
        <f>E12</f>
        <v>7</v>
      </c>
      <c r="P12" s="142" t="s">
        <v>80</v>
      </c>
    </row>
    <row r="13" spans="1:16" x14ac:dyDescent="0.4">
      <c r="B13" s="122" t="s">
        <v>83</v>
      </c>
      <c r="C13" s="393"/>
      <c r="D13" s="393"/>
      <c r="E13" s="393"/>
      <c r="F13" s="393"/>
      <c r="G13" s="393"/>
      <c r="H13" s="394"/>
      <c r="I13" s="393"/>
      <c r="J13" s="125"/>
      <c r="K13" s="125"/>
      <c r="L13" s="125"/>
      <c r="M13" s="125"/>
      <c r="N13" s="115"/>
      <c r="O13" s="115">
        <f>-SUM(C13:M13)</f>
        <v>0</v>
      </c>
      <c r="P13" s="124">
        <f>C4+O13</f>
        <v>-36200</v>
      </c>
    </row>
    <row r="14" spans="1:16" x14ac:dyDescent="0.4">
      <c r="B14" s="122" t="s">
        <v>84</v>
      </c>
      <c r="C14" s="125"/>
      <c r="D14" s="393"/>
      <c r="E14" s="393"/>
      <c r="F14" s="393"/>
      <c r="G14" s="393"/>
      <c r="H14" s="394"/>
      <c r="I14" s="393"/>
      <c r="J14" s="393"/>
      <c r="K14" s="125"/>
      <c r="L14" s="125"/>
      <c r="M14" s="125"/>
      <c r="N14" s="115"/>
      <c r="O14" s="115">
        <f t="shared" ref="O14:O17" si="0">-SUM(C14:M14)</f>
        <v>0</v>
      </c>
      <c r="P14" s="124">
        <f>D4+O14</f>
        <v>-57629</v>
      </c>
    </row>
    <row r="15" spans="1:16" x14ac:dyDescent="0.4">
      <c r="B15" s="122" t="s">
        <v>85</v>
      </c>
      <c r="C15" s="125"/>
      <c r="D15" s="125"/>
      <c r="E15" s="393"/>
      <c r="F15" s="393"/>
      <c r="G15" s="393"/>
      <c r="H15" s="394"/>
      <c r="I15" s="393"/>
      <c r="J15" s="393"/>
      <c r="K15" s="393"/>
      <c r="L15" s="125"/>
      <c r="M15" s="125"/>
      <c r="N15" s="115"/>
      <c r="O15" s="115">
        <f t="shared" si="0"/>
        <v>0</v>
      </c>
      <c r="P15" s="124">
        <f>E4+O15</f>
        <v>-152145</v>
      </c>
    </row>
    <row r="16" spans="1:16" x14ac:dyDescent="0.4">
      <c r="B16" s="122" t="s">
        <v>86</v>
      </c>
      <c r="C16" s="125"/>
      <c r="D16" s="125"/>
      <c r="E16" s="125"/>
      <c r="F16" s="393"/>
      <c r="G16" s="393"/>
      <c r="H16" s="394"/>
      <c r="I16" s="393"/>
      <c r="J16" s="393"/>
      <c r="K16" s="393"/>
      <c r="L16" s="393"/>
      <c r="M16" s="125"/>
      <c r="N16" s="115"/>
      <c r="O16" s="115">
        <f t="shared" si="0"/>
        <v>0</v>
      </c>
      <c r="P16" s="124">
        <f>F4+O16</f>
        <v>-46696</v>
      </c>
    </row>
    <row r="17" spans="2:16" x14ac:dyDescent="0.4">
      <c r="B17" s="122" t="s">
        <v>87</v>
      </c>
      <c r="C17" s="126"/>
      <c r="D17" s="126"/>
      <c r="E17" s="126"/>
      <c r="F17" s="126"/>
      <c r="G17" s="395"/>
      <c r="H17" s="396"/>
      <c r="I17" s="395"/>
      <c r="J17" s="395"/>
      <c r="K17" s="395"/>
      <c r="L17" s="395"/>
      <c r="M17" s="395"/>
      <c r="N17" s="116"/>
      <c r="O17" s="257">
        <f t="shared" si="0"/>
        <v>0</v>
      </c>
      <c r="P17" s="124">
        <f>G4+O17</f>
        <v>-18629</v>
      </c>
    </row>
    <row r="18" spans="2:16" x14ac:dyDescent="0.4">
      <c r="B18" s="121" t="s">
        <v>78</v>
      </c>
      <c r="C18" s="127">
        <f t="shared" ref="C18:M18" si="1">SUM(C13:C17)*IF(C10&gt;$D$1,0,1)</f>
        <v>0</v>
      </c>
      <c r="D18" s="127">
        <f t="shared" si="1"/>
        <v>0</v>
      </c>
      <c r="E18" s="127">
        <f t="shared" si="1"/>
        <v>0</v>
      </c>
      <c r="F18" s="127">
        <f t="shared" si="1"/>
        <v>0</v>
      </c>
      <c r="G18" s="127">
        <f t="shared" si="1"/>
        <v>0</v>
      </c>
      <c r="H18" s="127">
        <f t="shared" si="1"/>
        <v>0</v>
      </c>
      <c r="I18" s="127">
        <f t="shared" si="1"/>
        <v>0</v>
      </c>
      <c r="J18" s="127">
        <f t="shared" si="1"/>
        <v>0</v>
      </c>
      <c r="K18" s="127">
        <f t="shared" si="1"/>
        <v>0</v>
      </c>
      <c r="L18" s="127">
        <f t="shared" si="1"/>
        <v>0</v>
      </c>
      <c r="M18" s="127">
        <f t="shared" si="1"/>
        <v>0</v>
      </c>
      <c r="N18" s="116"/>
      <c r="O18" s="115">
        <f>SUM(O13:O17)</f>
        <v>0</v>
      </c>
      <c r="P18" s="44"/>
    </row>
    <row r="19" spans="2:16" x14ac:dyDescent="0.4">
      <c r="B19" s="128"/>
      <c r="C19" s="129"/>
      <c r="D19" s="129"/>
      <c r="E19" s="129"/>
      <c r="F19" s="129"/>
      <c r="G19" s="129"/>
      <c r="H19" s="119"/>
      <c r="I19" s="16"/>
      <c r="J19" s="16"/>
      <c r="K19" s="130"/>
      <c r="L19" s="114"/>
      <c r="M19" s="114"/>
      <c r="N19" s="114"/>
      <c r="O19" s="113"/>
      <c r="P19" s="44"/>
    </row>
    <row r="20" spans="2:16" x14ac:dyDescent="0.4">
      <c r="B20" s="121" t="s">
        <v>79</v>
      </c>
      <c r="C20" s="120"/>
      <c r="D20" s="120"/>
      <c r="E20" s="371">
        <v>7</v>
      </c>
      <c r="F20" s="371"/>
      <c r="G20" s="120"/>
      <c r="H20" s="119"/>
      <c r="I20" s="16"/>
      <c r="J20" s="16"/>
      <c r="K20" s="16"/>
      <c r="L20" s="114"/>
      <c r="M20" s="113"/>
      <c r="N20" s="114"/>
      <c r="O20" s="284">
        <f>E20</f>
        <v>7</v>
      </c>
      <c r="P20" s="142" t="s">
        <v>80</v>
      </c>
    </row>
    <row r="21" spans="2:16" x14ac:dyDescent="0.4">
      <c r="B21" s="122" t="s">
        <v>173</v>
      </c>
      <c r="C21" s="393"/>
      <c r="D21" s="393"/>
      <c r="E21" s="393"/>
      <c r="F21" s="393"/>
      <c r="G21" s="393"/>
      <c r="H21" s="394"/>
      <c r="I21" s="393"/>
      <c r="J21" s="125"/>
      <c r="K21" s="125"/>
      <c r="L21" s="125"/>
      <c r="M21" s="125"/>
      <c r="N21" s="116"/>
      <c r="O21" s="115">
        <f>-SUM(C21:M21)</f>
        <v>0</v>
      </c>
      <c r="P21" s="124">
        <f>C6+O21</f>
        <v>-103400</v>
      </c>
    </row>
    <row r="22" spans="2:16" x14ac:dyDescent="0.4">
      <c r="B22" s="122" t="s">
        <v>174</v>
      </c>
      <c r="C22" s="125"/>
      <c r="D22" s="393"/>
      <c r="E22" s="393"/>
      <c r="F22" s="393"/>
      <c r="G22" s="397"/>
      <c r="H22" s="393"/>
      <c r="I22" s="393"/>
      <c r="J22" s="393"/>
      <c r="K22" s="125"/>
      <c r="L22" s="125"/>
      <c r="M22" s="125"/>
      <c r="N22" s="116"/>
      <c r="O22" s="115">
        <f t="shared" ref="O22:O25" si="2">-SUM(C22:M22)</f>
        <v>0</v>
      </c>
      <c r="P22" s="124">
        <f>D6+O22</f>
        <v>-323565</v>
      </c>
    </row>
    <row r="23" spans="2:16" x14ac:dyDescent="0.4">
      <c r="B23" s="122" t="s">
        <v>175</v>
      </c>
      <c r="C23" s="125"/>
      <c r="D23" s="125"/>
      <c r="E23" s="393"/>
      <c r="F23" s="393"/>
      <c r="G23" s="397"/>
      <c r="H23" s="393"/>
      <c r="I23" s="393"/>
      <c r="J23" s="393"/>
      <c r="K23" s="393"/>
      <c r="L23" s="125"/>
      <c r="M23" s="125"/>
      <c r="N23" s="116"/>
      <c r="O23" s="115">
        <f t="shared" si="2"/>
        <v>0</v>
      </c>
      <c r="P23" s="124">
        <f>E6+O23</f>
        <v>-190919</v>
      </c>
    </row>
    <row r="24" spans="2:16" x14ac:dyDescent="0.4">
      <c r="B24" s="122" t="s">
        <v>176</v>
      </c>
      <c r="C24" s="125"/>
      <c r="D24" s="125"/>
      <c r="E24" s="125"/>
      <c r="F24" s="393"/>
      <c r="G24" s="397"/>
      <c r="H24" s="393"/>
      <c r="I24" s="393"/>
      <c r="J24" s="393"/>
      <c r="K24" s="393"/>
      <c r="L24" s="393"/>
      <c r="M24" s="125"/>
      <c r="N24" s="116"/>
      <c r="O24" s="115">
        <f t="shared" si="2"/>
        <v>0</v>
      </c>
      <c r="P24" s="124">
        <f>F6+O24</f>
        <v>-24947</v>
      </c>
    </row>
    <row r="25" spans="2:16" x14ac:dyDescent="0.4">
      <c r="B25" s="122" t="s">
        <v>177</v>
      </c>
      <c r="C25" s="126"/>
      <c r="D25" s="126"/>
      <c r="E25" s="126"/>
      <c r="F25" s="126"/>
      <c r="G25" s="398"/>
      <c r="H25" s="395"/>
      <c r="I25" s="395"/>
      <c r="J25" s="395"/>
      <c r="K25" s="395"/>
      <c r="L25" s="395"/>
      <c r="M25" s="395"/>
      <c r="N25" s="116"/>
      <c r="O25" s="257">
        <f t="shared" si="2"/>
        <v>0</v>
      </c>
      <c r="P25" s="124">
        <f>G6+O25</f>
        <v>-10975</v>
      </c>
    </row>
    <row r="26" spans="2:16" x14ac:dyDescent="0.4">
      <c r="B26" s="121" t="s">
        <v>178</v>
      </c>
      <c r="C26" s="127">
        <f t="shared" ref="C26:M26" si="3">SUM(C21:C25)*IF(C10&gt;$D$1,0,1)</f>
        <v>0</v>
      </c>
      <c r="D26" s="127">
        <f t="shared" si="3"/>
        <v>0</v>
      </c>
      <c r="E26" s="127">
        <f t="shared" si="3"/>
        <v>0</v>
      </c>
      <c r="F26" s="127">
        <f t="shared" si="3"/>
        <v>0</v>
      </c>
      <c r="G26" s="342">
        <f t="shared" si="3"/>
        <v>0</v>
      </c>
      <c r="H26" s="127">
        <f t="shared" si="3"/>
        <v>0</v>
      </c>
      <c r="I26" s="127">
        <f t="shared" si="3"/>
        <v>0</v>
      </c>
      <c r="J26" s="127">
        <f t="shared" si="3"/>
        <v>0</v>
      </c>
      <c r="K26" s="127">
        <f t="shared" si="3"/>
        <v>0</v>
      </c>
      <c r="L26" s="127">
        <f t="shared" si="3"/>
        <v>0</v>
      </c>
      <c r="M26" s="127">
        <f t="shared" si="3"/>
        <v>0</v>
      </c>
      <c r="N26" s="43"/>
      <c r="O26" s="115">
        <f>SUM(O21:O25)</f>
        <v>0</v>
      </c>
      <c r="P26" s="44"/>
    </row>
    <row r="27" spans="2:16" x14ac:dyDescent="0.4">
      <c r="B27" s="131"/>
      <c r="C27" s="132"/>
      <c r="D27" s="132"/>
      <c r="E27" s="132"/>
      <c r="F27" s="132"/>
      <c r="G27" s="343"/>
      <c r="H27" s="114"/>
      <c r="I27" s="114"/>
      <c r="J27" s="114"/>
      <c r="K27" s="114"/>
      <c r="L27" s="113"/>
      <c r="M27" s="113"/>
      <c r="N27" s="43"/>
      <c r="O27" s="43"/>
      <c r="P27" s="44"/>
    </row>
    <row r="28" spans="2:16" x14ac:dyDescent="0.4">
      <c r="B28" s="133" t="s">
        <v>44</v>
      </c>
      <c r="C28" s="134">
        <f>C18+C26</f>
        <v>0</v>
      </c>
      <c r="D28" s="134">
        <f>D18+D26</f>
        <v>0</v>
      </c>
      <c r="E28" s="134">
        <f>E18+E26</f>
        <v>0</v>
      </c>
      <c r="F28" s="134">
        <f>F18+F26</f>
        <v>0</v>
      </c>
      <c r="G28" s="344">
        <f>G18+G26</f>
        <v>0</v>
      </c>
      <c r="H28" s="134">
        <f t="shared" ref="H28:M28" si="4">H18+H26</f>
        <v>0</v>
      </c>
      <c r="I28" s="134">
        <f t="shared" si="4"/>
        <v>0</v>
      </c>
      <c r="J28" s="134">
        <f t="shared" si="4"/>
        <v>0</v>
      </c>
      <c r="K28" s="134">
        <f t="shared" si="4"/>
        <v>0</v>
      </c>
      <c r="L28" s="134">
        <f t="shared" si="4"/>
        <v>0</v>
      </c>
      <c r="M28" s="134">
        <f t="shared" si="4"/>
        <v>0</v>
      </c>
      <c r="N28" s="45"/>
      <c r="O28" s="289">
        <f>-SUM(C28:M28)</f>
        <v>0</v>
      </c>
      <c r="P28" s="46"/>
    </row>
    <row r="29" spans="2:16" x14ac:dyDescent="0.4">
      <c r="C29" s="27"/>
    </row>
    <row r="30" spans="2:16" x14ac:dyDescent="0.4">
      <c r="C30" s="27"/>
    </row>
    <row r="31" spans="2:16" ht="13.35" thickBot="1" x14ac:dyDescent="0.5">
      <c r="C31" s="27"/>
      <c r="H31" s="39"/>
    </row>
    <row r="32" spans="2:16" ht="15" customHeight="1" thickTop="1" thickBot="1" x14ac:dyDescent="0.5">
      <c r="B32" s="363" t="s">
        <v>136</v>
      </c>
      <c r="C32" s="364"/>
      <c r="D32" s="364"/>
      <c r="E32" s="364"/>
      <c r="F32" s="364"/>
      <c r="G32" s="365"/>
      <c r="H32" s="39"/>
    </row>
    <row r="33" spans="2:15" ht="12" customHeight="1" thickTop="1" x14ac:dyDescent="0.45">
      <c r="B33" s="198"/>
      <c r="C33" s="199"/>
      <c r="D33" s="199"/>
      <c r="E33" s="199"/>
      <c r="F33" s="199"/>
      <c r="G33" s="315"/>
      <c r="H33" s="39"/>
    </row>
    <row r="34" spans="2:15" ht="12" customHeight="1" x14ac:dyDescent="0.45">
      <c r="B34" s="74"/>
      <c r="C34" s="75" t="s">
        <v>67</v>
      </c>
      <c r="D34" s="75" t="s">
        <v>68</v>
      </c>
      <c r="E34" s="75" t="s">
        <v>69</v>
      </c>
      <c r="F34" s="75" t="s">
        <v>70</v>
      </c>
      <c r="G34" s="246" t="s">
        <v>71</v>
      </c>
      <c r="H34" s="39"/>
      <c r="I34" s="1"/>
      <c r="J34" s="1"/>
      <c r="K34" s="1"/>
      <c r="L34" s="1"/>
      <c r="M34" s="1"/>
      <c r="N34" s="1"/>
      <c r="O34" s="1"/>
    </row>
    <row r="35" spans="2:15" ht="13" x14ac:dyDescent="0.45">
      <c r="B35" s="85"/>
      <c r="C35" s="90"/>
      <c r="D35" s="77"/>
      <c r="E35" s="77"/>
      <c r="F35" s="77"/>
      <c r="G35" s="247"/>
      <c r="H35" s="39"/>
    </row>
    <row r="36" spans="2:15" s="89" customFormat="1" ht="13" x14ac:dyDescent="0.45">
      <c r="B36" s="197" t="s">
        <v>43</v>
      </c>
      <c r="C36" s="399"/>
      <c r="D36" s="399"/>
      <c r="E36" s="399"/>
      <c r="F36" s="399"/>
      <c r="G36" s="400"/>
      <c r="H36" s="39"/>
      <c r="K36" s="196"/>
      <c r="L36" s="196"/>
      <c r="M36" s="196"/>
      <c r="N36" s="196"/>
      <c r="O36" s="196"/>
    </row>
    <row r="37" spans="2:15" ht="13" x14ac:dyDescent="0.45">
      <c r="B37" s="80" t="s">
        <v>58</v>
      </c>
      <c r="C37" s="388"/>
      <c r="D37" s="388"/>
      <c r="E37" s="388"/>
      <c r="F37" s="388"/>
      <c r="G37" s="401"/>
      <c r="H37" s="39"/>
      <c r="K37" s="28"/>
      <c r="L37" s="28"/>
      <c r="M37" s="28"/>
      <c r="N37" s="28"/>
      <c r="O37" s="28"/>
    </row>
    <row r="38" spans="2:15" s="89" customFormat="1" ht="20.25" customHeight="1" thickBot="1" x14ac:dyDescent="0.5">
      <c r="B38" s="87" t="s">
        <v>114</v>
      </c>
      <c r="C38" s="402"/>
      <c r="D38" s="402"/>
      <c r="E38" s="402"/>
      <c r="F38" s="402"/>
      <c r="G38" s="403"/>
      <c r="H38" s="39"/>
    </row>
    <row r="39" spans="2:15" ht="13.35" thickTop="1" x14ac:dyDescent="0.45">
      <c r="C39" s="27"/>
      <c r="D39" s="29"/>
      <c r="H39" s="39"/>
    </row>
    <row r="40" spans="2:15" ht="13" x14ac:dyDescent="0.45">
      <c r="H40" s="39"/>
    </row>
    <row r="41" spans="2:15" ht="13" x14ac:dyDescent="0.45">
      <c r="C41" s="40"/>
      <c r="D41" s="40"/>
      <c r="E41" s="39"/>
      <c r="F41" s="39"/>
      <c r="G41" s="39"/>
      <c r="H41" s="39"/>
      <c r="I41" s="39"/>
      <c r="J41" s="39"/>
      <c r="K41" s="39"/>
      <c r="L41" s="39"/>
      <c r="M41" s="39"/>
    </row>
  </sheetData>
  <mergeCells count="5">
    <mergeCell ref="C12:D12"/>
    <mergeCell ref="E12:F12"/>
    <mergeCell ref="E20:F20"/>
    <mergeCell ref="B32:G32"/>
    <mergeCell ref="B9:H9"/>
  </mergeCells>
  <conditionalFormatting sqref="P21:P25">
    <cfRule type="cellIs" dxfId="13" priority="4" stopIfTrue="1" operator="equal">
      <formula>0</formula>
    </cfRule>
  </conditionalFormatting>
  <conditionalFormatting sqref="P13:P17">
    <cfRule type="cellIs" dxfId="12" priority="3" stopIfTrue="1" operator="equal">
      <formula>0</formula>
    </cfRule>
  </conditionalFormatting>
  <conditionalFormatting sqref="P13:P17 P21:P25">
    <cfRule type="cellIs" dxfId="11" priority="1" operator="lessThan">
      <formula>0</formula>
    </cfRule>
    <cfRule type="cellIs" dxfId="10" priority="2" operator="greaterThan">
      <formula>0</formula>
    </cfRule>
  </conditionalFormatting>
  <pageMargins left="0.7" right="0.7" top="0.75" bottom="0.75" header="0.3" footer="0.3"/>
  <pageSetup orientation="portrait" horizontalDpi="1200" verticalDpi="12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H36"/>
  <sheetViews>
    <sheetView workbookViewId="0"/>
  </sheetViews>
  <sheetFormatPr defaultColWidth="9" defaultRowHeight="11.7" x14ac:dyDescent="0.4"/>
  <cols>
    <col min="1" max="1" width="9" style="4"/>
    <col min="2" max="2" width="20" style="4" customWidth="1"/>
    <col min="3" max="7" width="11" style="4" customWidth="1"/>
    <col min="8" max="8" width="1.64453125" style="4" customWidth="1"/>
    <col min="9" max="16384" width="9" style="4"/>
  </cols>
  <sheetData>
    <row r="2" spans="2:8" x14ac:dyDescent="0.4">
      <c r="B2" s="144" t="s">
        <v>73</v>
      </c>
      <c r="C2" s="26"/>
      <c r="D2" s="25"/>
    </row>
    <row r="3" spans="2:8" x14ac:dyDescent="0.4">
      <c r="B3" s="367" t="s">
        <v>53</v>
      </c>
      <c r="C3" s="367"/>
      <c r="D3" s="367"/>
    </row>
    <row r="4" spans="2:8" x14ac:dyDescent="0.4">
      <c r="B4" s="145"/>
      <c r="C4" s="236" t="s">
        <v>134</v>
      </c>
      <c r="D4" s="236" t="s">
        <v>131</v>
      </c>
    </row>
    <row r="5" spans="2:8" x14ac:dyDescent="0.4">
      <c r="B5" s="240" t="s">
        <v>37</v>
      </c>
      <c r="C5" s="237">
        <v>0.2</v>
      </c>
      <c r="D5" s="236" t="s">
        <v>132</v>
      </c>
    </row>
    <row r="6" spans="2:8" x14ac:dyDescent="0.4">
      <c r="B6" s="240" t="s">
        <v>108</v>
      </c>
      <c r="C6" s="237">
        <v>0.5</v>
      </c>
      <c r="D6" s="239">
        <v>39</v>
      </c>
    </row>
    <row r="7" spans="2:8" x14ac:dyDescent="0.4">
      <c r="B7" s="240" t="s">
        <v>109</v>
      </c>
      <c r="C7" s="237">
        <v>0.2</v>
      </c>
      <c r="D7" s="239">
        <v>7</v>
      </c>
    </row>
    <row r="8" spans="2:8" x14ac:dyDescent="0.4">
      <c r="B8" s="240" t="s">
        <v>110</v>
      </c>
      <c r="C8" s="237">
        <v>0.1</v>
      </c>
      <c r="D8" s="239">
        <v>3</v>
      </c>
    </row>
    <row r="9" spans="2:8" x14ac:dyDescent="0.4">
      <c r="B9" s="235"/>
      <c r="C9" s="238">
        <f>SUM(C5:C8)</f>
        <v>0.99999999999999989</v>
      </c>
      <c r="D9" s="26"/>
    </row>
    <row r="11" spans="2:8" x14ac:dyDescent="0.4">
      <c r="B11" s="135" t="s">
        <v>53</v>
      </c>
      <c r="C11" s="136" t="s">
        <v>67</v>
      </c>
      <c r="D11" s="136" t="s">
        <v>68</v>
      </c>
      <c r="E11" s="136" t="s">
        <v>69</v>
      </c>
      <c r="F11" s="136" t="s">
        <v>70</v>
      </c>
      <c r="G11" s="136" t="s">
        <v>71</v>
      </c>
    </row>
    <row r="12" spans="2:8" x14ac:dyDescent="0.4">
      <c r="B12" s="109" t="s">
        <v>97</v>
      </c>
      <c r="C12" s="319">
        <f>-'Fig 5.13'!C36</f>
        <v>0</v>
      </c>
      <c r="D12" s="319">
        <f>-'Fig 5.13'!D36</f>
        <v>0</v>
      </c>
      <c r="E12" s="319">
        <f>-'Fig 5.13'!E36</f>
        <v>0</v>
      </c>
      <c r="F12" s="319">
        <f>-'Fig 5.13'!F36</f>
        <v>0</v>
      </c>
      <c r="G12" s="319">
        <f>-'Fig 5.13'!G36</f>
        <v>0</v>
      </c>
    </row>
    <row r="13" spans="2:8" x14ac:dyDescent="0.4">
      <c r="B13" s="109" t="s">
        <v>98</v>
      </c>
      <c r="C13" s="319">
        <f>-'Fig 5.13'!C37</f>
        <v>0</v>
      </c>
      <c r="D13" s="319">
        <f>-'Fig 5.13'!D37</f>
        <v>0</v>
      </c>
      <c r="E13" s="319">
        <f>-'Fig 5.13'!E37</f>
        <v>0</v>
      </c>
      <c r="F13" s="319">
        <f>-'Fig 5.13'!F37</f>
        <v>0</v>
      </c>
      <c r="G13" s="319">
        <f>-'Fig 5.13'!G37</f>
        <v>0</v>
      </c>
    </row>
    <row r="14" spans="2:8" ht="12" thickBot="1" x14ac:dyDescent="0.45">
      <c r="B14" s="366" t="s">
        <v>184</v>
      </c>
      <c r="C14" s="366"/>
      <c r="D14" s="366"/>
      <c r="E14" s="366"/>
      <c r="F14" s="366"/>
      <c r="G14" s="366"/>
      <c r="H14" s="366"/>
    </row>
    <row r="15" spans="2:8" ht="15" customHeight="1" thickTop="1" x14ac:dyDescent="0.4">
      <c r="B15" s="359" t="s">
        <v>47</v>
      </c>
      <c r="C15" s="372"/>
      <c r="D15" s="372"/>
      <c r="E15" s="372"/>
      <c r="F15" s="372"/>
      <c r="G15" s="372"/>
      <c r="H15" s="360"/>
    </row>
    <row r="16" spans="2:8" ht="12" customHeight="1" x14ac:dyDescent="0.4">
      <c r="B16" s="66"/>
      <c r="C16" s="103"/>
      <c r="D16" s="103"/>
      <c r="E16" s="103"/>
      <c r="F16" s="103"/>
      <c r="G16" s="103"/>
      <c r="H16" s="67"/>
    </row>
    <row r="17" spans="2:8" x14ac:dyDescent="0.4">
      <c r="B17" s="153" t="s">
        <v>30</v>
      </c>
      <c r="C17" s="149"/>
      <c r="D17" s="149"/>
      <c r="E17" s="149"/>
      <c r="F17" s="149"/>
      <c r="G17" s="149"/>
      <c r="H17" s="67"/>
    </row>
    <row r="18" spans="2:8" x14ac:dyDescent="0.4">
      <c r="B18" s="307"/>
      <c r="C18" s="149"/>
      <c r="D18" s="149"/>
      <c r="E18" s="149"/>
      <c r="F18" s="149"/>
      <c r="G18" s="149"/>
      <c r="H18" s="67"/>
    </row>
    <row r="19" spans="2:8" x14ac:dyDescent="0.4">
      <c r="B19" s="308" t="s">
        <v>48</v>
      </c>
      <c r="C19" s="309">
        <v>48500000</v>
      </c>
      <c r="D19" s="149"/>
      <c r="E19" s="149"/>
      <c r="F19" s="149"/>
      <c r="G19" s="149"/>
      <c r="H19" s="67"/>
    </row>
    <row r="20" spans="2:8" x14ac:dyDescent="0.4">
      <c r="B20" s="308" t="s">
        <v>32</v>
      </c>
      <c r="C20" s="310"/>
      <c r="D20" s="149"/>
      <c r="E20" s="149"/>
      <c r="F20" s="149"/>
      <c r="G20" s="149"/>
      <c r="H20" s="67"/>
    </row>
    <row r="21" spans="2:8" x14ac:dyDescent="0.4">
      <c r="B21" s="311" t="s">
        <v>33</v>
      </c>
      <c r="C21" s="309">
        <f>C19*C5</f>
        <v>9700000</v>
      </c>
      <c r="D21" s="149"/>
      <c r="E21" s="149"/>
      <c r="F21" s="149"/>
      <c r="G21" s="149"/>
      <c r="H21" s="67"/>
    </row>
    <row r="22" spans="2:8" x14ac:dyDescent="0.4">
      <c r="B22" s="311" t="s">
        <v>34</v>
      </c>
      <c r="C22" s="309">
        <f>C19*C6</f>
        <v>24250000</v>
      </c>
      <c r="D22" s="149"/>
      <c r="E22" s="149"/>
      <c r="F22" s="149"/>
      <c r="G22" s="149"/>
      <c r="H22" s="67"/>
    </row>
    <row r="23" spans="2:8" x14ac:dyDescent="0.4">
      <c r="B23" s="311" t="s">
        <v>35</v>
      </c>
      <c r="C23" s="309">
        <f>C19*C7</f>
        <v>9700000</v>
      </c>
      <c r="D23" s="149"/>
      <c r="E23" s="149"/>
      <c r="F23" s="149"/>
      <c r="G23" s="149"/>
      <c r="H23" s="67"/>
    </row>
    <row r="24" spans="2:8" x14ac:dyDescent="0.4">
      <c r="B24" s="311" t="s">
        <v>36</v>
      </c>
      <c r="C24" s="309">
        <f>C19*C8</f>
        <v>4850000</v>
      </c>
      <c r="D24" s="149"/>
      <c r="E24" s="149"/>
      <c r="F24" s="149"/>
      <c r="G24" s="149"/>
      <c r="H24" s="67"/>
    </row>
    <row r="25" spans="2:8" x14ac:dyDescent="0.4">
      <c r="B25" s="68"/>
      <c r="C25" s="312"/>
      <c r="D25" s="149"/>
      <c r="E25" s="149"/>
      <c r="F25" s="149"/>
      <c r="G25" s="149"/>
      <c r="H25" s="67"/>
    </row>
    <row r="26" spans="2:8" x14ac:dyDescent="0.4">
      <c r="B26" s="68"/>
      <c r="C26" s="152" t="s">
        <v>67</v>
      </c>
      <c r="D26" s="152" t="s">
        <v>68</v>
      </c>
      <c r="E26" s="152" t="s">
        <v>69</v>
      </c>
      <c r="F26" s="152" t="s">
        <v>70</v>
      </c>
      <c r="G26" s="152" t="s">
        <v>71</v>
      </c>
      <c r="H26" s="67"/>
    </row>
    <row r="27" spans="2:8" x14ac:dyDescent="0.4">
      <c r="B27" s="150"/>
      <c r="C27" s="149"/>
      <c r="D27" s="149"/>
      <c r="E27" s="149"/>
      <c r="F27" s="149"/>
      <c r="G27" s="152"/>
      <c r="H27" s="67"/>
    </row>
    <row r="28" spans="2:8" x14ac:dyDescent="0.4">
      <c r="B28" s="68" t="s">
        <v>37</v>
      </c>
      <c r="C28" s="207">
        <f>'Fig 5.12'!C24</f>
        <v>0</v>
      </c>
      <c r="D28" s="313">
        <f>'Fig 5.12'!D24</f>
        <v>0</v>
      </c>
      <c r="E28" s="207">
        <f>'Fig 5.12'!E24</f>
        <v>0</v>
      </c>
      <c r="F28" s="207">
        <f>'Fig 5.12'!F24</f>
        <v>0</v>
      </c>
      <c r="G28" s="207">
        <f>'Fig 5.12'!G24</f>
        <v>0</v>
      </c>
      <c r="H28" s="67"/>
    </row>
    <row r="29" spans="2:8" x14ac:dyDescent="0.4">
      <c r="B29" s="68" t="s">
        <v>108</v>
      </c>
      <c r="C29" s="207">
        <f>'Fig 5.12'!C25</f>
        <v>0</v>
      </c>
      <c r="D29" s="207">
        <f>'Fig 5.12'!D25</f>
        <v>0</v>
      </c>
      <c r="E29" s="207">
        <f>'Fig 5.12'!E25</f>
        <v>0</v>
      </c>
      <c r="F29" s="207">
        <f>'Fig 5.12'!F25</f>
        <v>0</v>
      </c>
      <c r="G29" s="207">
        <f>'Fig 5.12'!G25</f>
        <v>0</v>
      </c>
      <c r="H29" s="67"/>
    </row>
    <row r="30" spans="2:8" x14ac:dyDescent="0.4">
      <c r="B30" s="68" t="s">
        <v>109</v>
      </c>
      <c r="C30" s="207">
        <f>'Fig 5.12'!C26</f>
        <v>0</v>
      </c>
      <c r="D30" s="207">
        <f>'Fig 5.12'!D26</f>
        <v>0</v>
      </c>
      <c r="E30" s="207">
        <f>'Fig 5.12'!E26</f>
        <v>0</v>
      </c>
      <c r="F30" s="207">
        <f>'Fig 5.12'!F26</f>
        <v>0</v>
      </c>
      <c r="G30" s="207">
        <f>'Fig 5.12'!G26</f>
        <v>0</v>
      </c>
      <c r="H30" s="67"/>
    </row>
    <row r="31" spans="2:8" x14ac:dyDescent="0.4">
      <c r="B31" s="68" t="s">
        <v>110</v>
      </c>
      <c r="C31" s="314">
        <f>'Fig 5.12'!C27</f>
        <v>0</v>
      </c>
      <c r="D31" s="314">
        <f>'Fig 5.12'!D27</f>
        <v>0</v>
      </c>
      <c r="E31" s="314">
        <f>'Fig 5.12'!E27</f>
        <v>0</v>
      </c>
      <c r="F31" s="314">
        <f>'Fig 5.12'!F27</f>
        <v>0</v>
      </c>
      <c r="G31" s="314">
        <f>'Fig 5.12'!G27</f>
        <v>0</v>
      </c>
      <c r="H31" s="67"/>
    </row>
    <row r="32" spans="2:8" x14ac:dyDescent="0.4">
      <c r="B32" s="68" t="s">
        <v>112</v>
      </c>
      <c r="C32" s="207">
        <f>'Fig 5.12'!C28</f>
        <v>0</v>
      </c>
      <c r="D32" s="207">
        <f>'Fig 5.12'!D28</f>
        <v>0</v>
      </c>
      <c r="E32" s="207">
        <f>'Fig 5.12'!E28</f>
        <v>0</v>
      </c>
      <c r="F32" s="207">
        <f>'Fig 5.12'!F28</f>
        <v>0</v>
      </c>
      <c r="G32" s="207">
        <f>'Fig 5.12'!G28</f>
        <v>0</v>
      </c>
      <c r="H32" s="67"/>
    </row>
    <row r="33" spans="2:8" x14ac:dyDescent="0.4">
      <c r="B33" s="68" t="s">
        <v>97</v>
      </c>
      <c r="C33" s="207">
        <f>'Fig 5.13'!C36</f>
        <v>0</v>
      </c>
      <c r="D33" s="207">
        <f>'Fig 5.13'!D36</f>
        <v>0</v>
      </c>
      <c r="E33" s="207">
        <f>'Fig 5.13'!E36</f>
        <v>0</v>
      </c>
      <c r="F33" s="207">
        <f>'Fig 5.13'!F36</f>
        <v>0</v>
      </c>
      <c r="G33" s="207">
        <f>'Fig 5.13'!G36</f>
        <v>0</v>
      </c>
      <c r="H33" s="67"/>
    </row>
    <row r="34" spans="2:8" x14ac:dyDescent="0.4">
      <c r="B34" s="68" t="s">
        <v>98</v>
      </c>
      <c r="C34" s="314">
        <f>'Fig 5.13'!C37</f>
        <v>0</v>
      </c>
      <c r="D34" s="314">
        <f>'Fig 5.13'!D37</f>
        <v>0</v>
      </c>
      <c r="E34" s="314">
        <f>'Fig 5.13'!E37</f>
        <v>0</v>
      </c>
      <c r="F34" s="314">
        <f>'Fig 5.13'!F37</f>
        <v>0</v>
      </c>
      <c r="G34" s="314">
        <f>'Fig 5.13'!G37</f>
        <v>0</v>
      </c>
      <c r="H34" s="67"/>
    </row>
    <row r="35" spans="2:8" s="89" customFormat="1" ht="20.25" customHeight="1" thickBot="1" x14ac:dyDescent="0.55000000000000004">
      <c r="B35" s="73" t="s">
        <v>111</v>
      </c>
      <c r="C35" s="404"/>
      <c r="D35" s="404"/>
      <c r="E35" s="404"/>
      <c r="F35" s="404"/>
      <c r="G35" s="404"/>
      <c r="H35" s="195"/>
    </row>
    <row r="36" spans="2:8" ht="12" thickTop="1" x14ac:dyDescent="0.4">
      <c r="B36" s="109"/>
      <c r="C36" s="55"/>
      <c r="D36" s="55"/>
      <c r="E36" s="55"/>
      <c r="F36" s="55"/>
      <c r="G36" s="55"/>
    </row>
  </sheetData>
  <mergeCells count="3">
    <mergeCell ref="B15:H15"/>
    <mergeCell ref="B3:D3"/>
    <mergeCell ref="B14:H14"/>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H18"/>
  <sheetViews>
    <sheetView zoomScaleNormal="100" workbookViewId="0"/>
  </sheetViews>
  <sheetFormatPr defaultColWidth="9" defaultRowHeight="11.7" x14ac:dyDescent="0.4"/>
  <cols>
    <col min="1" max="1" width="9" style="4"/>
    <col min="2" max="2" width="24.52734375" style="4" customWidth="1"/>
    <col min="3" max="7" width="9.52734375" style="4" customWidth="1"/>
    <col min="8" max="8" width="1.64453125" style="4" customWidth="1"/>
    <col min="9" max="9" width="11.29296875" style="4" bestFit="1" customWidth="1"/>
    <col min="10" max="16384" width="9" style="4"/>
  </cols>
  <sheetData>
    <row r="2" spans="2:8" x14ac:dyDescent="0.4">
      <c r="B2" s="81" t="s">
        <v>73</v>
      </c>
    </row>
    <row r="3" spans="2:8" x14ac:dyDescent="0.4">
      <c r="B3" s="109" t="s">
        <v>31</v>
      </c>
      <c r="C3" s="35">
        <v>48500000</v>
      </c>
    </row>
    <row r="4" spans="2:8" x14ac:dyDescent="0.4">
      <c r="B4" s="109" t="s">
        <v>38</v>
      </c>
      <c r="C4" s="36">
        <v>0.8</v>
      </c>
    </row>
    <row r="5" spans="2:8" x14ac:dyDescent="0.4">
      <c r="B5" s="109" t="s">
        <v>39</v>
      </c>
      <c r="C5" s="137">
        <f>C3*C4</f>
        <v>38800000</v>
      </c>
    </row>
    <row r="6" spans="2:8" x14ac:dyDescent="0.4">
      <c r="B6" s="109" t="s">
        <v>40</v>
      </c>
      <c r="C6" s="137">
        <f>C3-C5</f>
        <v>9700000</v>
      </c>
    </row>
    <row r="7" spans="2:8" x14ac:dyDescent="0.4">
      <c r="B7" s="109" t="s">
        <v>41</v>
      </c>
      <c r="C7" s="37">
        <v>0.05</v>
      </c>
    </row>
    <row r="8" spans="2:8" x14ac:dyDescent="0.4">
      <c r="B8" s="109" t="s">
        <v>88</v>
      </c>
      <c r="C8" s="37">
        <v>5.0000000000000001E-3</v>
      </c>
      <c r="D8" s="137">
        <f>C8*C5</f>
        <v>194000</v>
      </c>
    </row>
    <row r="10" spans="2:8" ht="12" thickBot="1" x14ac:dyDescent="0.45">
      <c r="B10" s="366" t="s">
        <v>184</v>
      </c>
      <c r="C10" s="366"/>
      <c r="D10" s="366"/>
      <c r="E10" s="366"/>
      <c r="F10" s="366"/>
      <c r="G10" s="366"/>
      <c r="H10" s="366"/>
    </row>
    <row r="11" spans="2:8" ht="15" customHeight="1" thickTop="1" thickBot="1" x14ac:dyDescent="0.45">
      <c r="B11" s="363" t="s">
        <v>137</v>
      </c>
      <c r="C11" s="364"/>
      <c r="D11" s="364"/>
      <c r="E11" s="364"/>
      <c r="F11" s="364"/>
      <c r="G11" s="364"/>
      <c r="H11" s="365"/>
    </row>
    <row r="12" spans="2:8" ht="12" customHeight="1" thickTop="1" x14ac:dyDescent="0.4">
      <c r="B12" s="198"/>
      <c r="C12" s="199"/>
      <c r="D12" s="199"/>
      <c r="E12" s="199"/>
      <c r="F12" s="199"/>
      <c r="G12" s="199"/>
      <c r="H12" s="200"/>
    </row>
    <row r="13" spans="2:8" ht="12" customHeight="1" x14ac:dyDescent="0.4">
      <c r="B13" s="74"/>
      <c r="C13" s="75" t="s">
        <v>67</v>
      </c>
      <c r="D13" s="75" t="s">
        <v>68</v>
      </c>
      <c r="E13" s="75" t="s">
        <v>69</v>
      </c>
      <c r="F13" s="75" t="s">
        <v>70</v>
      </c>
      <c r="G13" s="75" t="s">
        <v>71</v>
      </c>
      <c r="H13" s="67"/>
    </row>
    <row r="14" spans="2:8" x14ac:dyDescent="0.4">
      <c r="B14" s="74"/>
      <c r="C14" s="93"/>
      <c r="D14" s="93"/>
      <c r="E14" s="93"/>
      <c r="F14" s="93"/>
      <c r="G14" s="93"/>
      <c r="H14" s="67"/>
    </row>
    <row r="15" spans="2:8" x14ac:dyDescent="0.4">
      <c r="B15" s="68" t="s">
        <v>99</v>
      </c>
      <c r="C15" s="165">
        <f>'Fig 5.11'!C52</f>
        <v>0</v>
      </c>
      <c r="D15" s="165">
        <f>'Fig 5.11'!D52</f>
        <v>0</v>
      </c>
      <c r="E15" s="165">
        <f>'Fig 5.11'!E52</f>
        <v>0</v>
      </c>
      <c r="F15" s="165">
        <f>'Fig 5.11'!F52</f>
        <v>0</v>
      </c>
      <c r="G15" s="187">
        <f>'Fig 5.11'!G52</f>
        <v>0</v>
      </c>
      <c r="H15" s="158"/>
    </row>
    <row r="16" spans="2:8" x14ac:dyDescent="0.4">
      <c r="B16" s="68" t="s">
        <v>168</v>
      </c>
      <c r="C16" s="405"/>
      <c r="D16" s="405"/>
      <c r="E16" s="405"/>
      <c r="F16" s="405"/>
      <c r="G16" s="405"/>
      <c r="H16" s="158"/>
    </row>
    <row r="17" spans="2:8" s="89" customFormat="1" ht="20.25" customHeight="1" thickBot="1" x14ac:dyDescent="0.55000000000000004">
      <c r="B17" s="73" t="s">
        <v>138</v>
      </c>
      <c r="C17" s="406"/>
      <c r="D17" s="406"/>
      <c r="E17" s="406"/>
      <c r="F17" s="406"/>
      <c r="G17" s="406"/>
      <c r="H17" s="161"/>
    </row>
    <row r="18" spans="2:8" ht="12" thickTop="1" x14ac:dyDescent="0.4"/>
  </sheetData>
  <mergeCells count="2">
    <mergeCell ref="B11:H11"/>
    <mergeCell ref="B10:H10"/>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P43"/>
  <sheetViews>
    <sheetView zoomScaleNormal="100" workbookViewId="0"/>
  </sheetViews>
  <sheetFormatPr defaultColWidth="9" defaultRowHeight="11.7" x14ac:dyDescent="0.4"/>
  <cols>
    <col min="1" max="1" width="4" style="4" customWidth="1"/>
    <col min="2" max="2" width="26" style="4" customWidth="1"/>
    <col min="3" max="6" width="9.52734375" style="4" customWidth="1"/>
    <col min="7" max="13" width="11" style="4" customWidth="1"/>
    <col min="14" max="14" width="3" style="4" customWidth="1"/>
    <col min="15" max="15" width="13" style="4" customWidth="1"/>
    <col min="16" max="16" width="11" style="4" customWidth="1"/>
    <col min="17" max="16384" width="9" style="4"/>
  </cols>
  <sheetData>
    <row r="1" spans="2:16" ht="41.5" customHeight="1" x14ac:dyDescent="0.4">
      <c r="B1" s="333" t="s">
        <v>170</v>
      </c>
      <c r="C1" s="334" t="s">
        <v>151</v>
      </c>
      <c r="D1" s="335">
        <v>5</v>
      </c>
    </row>
    <row r="2" spans="2:16" x14ac:dyDescent="0.4">
      <c r="B2" s="110" t="s">
        <v>27</v>
      </c>
      <c r="C2" s="242" t="s">
        <v>67</v>
      </c>
      <c r="D2" s="242" t="s">
        <v>68</v>
      </c>
      <c r="E2" s="242" t="s">
        <v>69</v>
      </c>
      <c r="F2" s="242" t="s">
        <v>70</v>
      </c>
      <c r="G2" s="242" t="s">
        <v>71</v>
      </c>
    </row>
    <row r="3" spans="2:16" x14ac:dyDescent="0.4">
      <c r="B3" s="109"/>
      <c r="C3" s="109"/>
      <c r="D3" s="109"/>
      <c r="E3" s="109"/>
      <c r="F3" s="109"/>
      <c r="G3" s="109"/>
    </row>
    <row r="4" spans="2:16" x14ac:dyDescent="0.4">
      <c r="B4" s="109" t="s">
        <v>28</v>
      </c>
      <c r="C4" s="319">
        <v>-36200</v>
      </c>
      <c r="D4" s="319">
        <v>-57629</v>
      </c>
      <c r="E4" s="319">
        <v>-152145</v>
      </c>
      <c r="F4" s="319">
        <v>-46696</v>
      </c>
      <c r="G4" s="319">
        <v>-18629</v>
      </c>
    </row>
    <row r="5" spans="2:16" x14ac:dyDescent="0.4">
      <c r="B5" s="109" t="s">
        <v>29</v>
      </c>
      <c r="C5" s="319">
        <v>-12200</v>
      </c>
      <c r="D5" s="319">
        <v>-41722</v>
      </c>
      <c r="E5" s="319">
        <v>-107561</v>
      </c>
      <c r="F5" s="319">
        <v>-25567</v>
      </c>
      <c r="G5" s="319">
        <v>-18760</v>
      </c>
    </row>
    <row r="6" spans="2:16" x14ac:dyDescent="0.4">
      <c r="B6" s="109" t="s">
        <v>96</v>
      </c>
      <c r="C6" s="319">
        <v>-103400</v>
      </c>
      <c r="D6" s="319">
        <v>-323565</v>
      </c>
      <c r="E6" s="319">
        <v>-190919</v>
      </c>
      <c r="F6" s="319">
        <v>-24947</v>
      </c>
      <c r="G6" s="319">
        <v>-10975</v>
      </c>
    </row>
    <row r="8" spans="2:16" x14ac:dyDescent="0.4">
      <c r="B8" s="243" t="s">
        <v>81</v>
      </c>
      <c r="C8" s="287">
        <v>1</v>
      </c>
      <c r="D8" s="287">
        <v>2</v>
      </c>
      <c r="E8" s="287">
        <v>3</v>
      </c>
      <c r="F8" s="287">
        <v>4</v>
      </c>
      <c r="G8" s="288">
        <v>5</v>
      </c>
      <c r="H8" s="287">
        <v>6</v>
      </c>
      <c r="I8" s="287">
        <v>7</v>
      </c>
      <c r="J8" s="287">
        <v>8</v>
      </c>
      <c r="K8" s="287">
        <v>9</v>
      </c>
      <c r="L8" s="287">
        <v>10</v>
      </c>
      <c r="M8" s="287">
        <v>11</v>
      </c>
    </row>
    <row r="9" spans="2:16" x14ac:dyDescent="0.4">
      <c r="B9" s="138"/>
      <c r="C9" s="41"/>
      <c r="D9" s="41"/>
      <c r="E9" s="41"/>
      <c r="F9" s="41"/>
      <c r="G9" s="41"/>
      <c r="H9" s="41"/>
      <c r="I9" s="41"/>
      <c r="J9" s="41"/>
      <c r="K9" s="41"/>
      <c r="L9" s="41"/>
      <c r="M9" s="41"/>
      <c r="N9" s="41"/>
      <c r="O9" s="41"/>
      <c r="P9" s="42"/>
    </row>
    <row r="10" spans="2:16" x14ac:dyDescent="0.4">
      <c r="B10" s="121" t="s">
        <v>82</v>
      </c>
      <c r="C10" s="370">
        <v>0.5</v>
      </c>
      <c r="D10" s="370"/>
      <c r="E10" s="371">
        <v>7</v>
      </c>
      <c r="F10" s="371"/>
      <c r="G10" s="120"/>
      <c r="H10" s="119"/>
      <c r="I10" s="16"/>
      <c r="J10" s="16"/>
      <c r="K10" s="16"/>
      <c r="L10" s="16"/>
      <c r="M10" s="43"/>
      <c r="N10" s="43"/>
      <c r="O10" s="284">
        <f>E10</f>
        <v>7</v>
      </c>
      <c r="P10" s="142" t="s">
        <v>80</v>
      </c>
    </row>
    <row r="11" spans="2:16" x14ac:dyDescent="0.4">
      <c r="B11" s="122" t="s">
        <v>83</v>
      </c>
      <c r="C11" s="132">
        <f>$C$4*$C$10</f>
        <v>-18100</v>
      </c>
      <c r="D11" s="132">
        <f t="shared" ref="D11:I11" si="0">$C$11/($E$10-1)</f>
        <v>-3016.6666666666665</v>
      </c>
      <c r="E11" s="132">
        <f t="shared" si="0"/>
        <v>-3016.6666666666665</v>
      </c>
      <c r="F11" s="132">
        <f t="shared" si="0"/>
        <v>-3016.6666666666665</v>
      </c>
      <c r="G11" s="132">
        <f t="shared" si="0"/>
        <v>-3016.6666666666665</v>
      </c>
      <c r="H11" s="316">
        <f t="shared" si="0"/>
        <v>-3016.6666666666665</v>
      </c>
      <c r="I11" s="132">
        <f t="shared" si="0"/>
        <v>-3016.6666666666665</v>
      </c>
      <c r="J11" s="125"/>
      <c r="K11" s="125"/>
      <c r="L11" s="125"/>
      <c r="M11" s="125"/>
      <c r="N11" s="115"/>
      <c r="O11" s="115">
        <f>-SUM(C11:M11)</f>
        <v>36200</v>
      </c>
      <c r="P11" s="124">
        <f>C4+O11</f>
        <v>0</v>
      </c>
    </row>
    <row r="12" spans="2:16" x14ac:dyDescent="0.4">
      <c r="B12" s="122" t="s">
        <v>84</v>
      </c>
      <c r="C12" s="125"/>
      <c r="D12" s="132">
        <f>$D$4*$C$10</f>
        <v>-28814.5</v>
      </c>
      <c r="E12" s="132">
        <f t="shared" ref="E12:J12" si="1">$D$12/($E$10-1)</f>
        <v>-4802.416666666667</v>
      </c>
      <c r="F12" s="132">
        <f t="shared" si="1"/>
        <v>-4802.416666666667</v>
      </c>
      <c r="G12" s="132">
        <f t="shared" si="1"/>
        <v>-4802.416666666667</v>
      </c>
      <c r="H12" s="316">
        <f t="shared" si="1"/>
        <v>-4802.416666666667</v>
      </c>
      <c r="I12" s="132">
        <f t="shared" si="1"/>
        <v>-4802.416666666667</v>
      </c>
      <c r="J12" s="132">
        <f t="shared" si="1"/>
        <v>-4802.416666666667</v>
      </c>
      <c r="K12" s="125"/>
      <c r="L12" s="125"/>
      <c r="M12" s="125"/>
      <c r="N12" s="115"/>
      <c r="O12" s="115">
        <f t="shared" ref="O12:O15" si="2">-SUM(C12:M12)</f>
        <v>57628.999999999985</v>
      </c>
      <c r="P12" s="124">
        <f>D4+O12</f>
        <v>0</v>
      </c>
    </row>
    <row r="13" spans="2:16" x14ac:dyDescent="0.4">
      <c r="B13" s="122" t="s">
        <v>85</v>
      </c>
      <c r="C13" s="125"/>
      <c r="D13" s="125"/>
      <c r="E13" s="132">
        <f>$E$4*$C$10</f>
        <v>-76072.5</v>
      </c>
      <c r="F13" s="132">
        <f t="shared" ref="F13:K13" si="3">$E$13/($E$10-1)</f>
        <v>-12678.75</v>
      </c>
      <c r="G13" s="132">
        <f t="shared" si="3"/>
        <v>-12678.75</v>
      </c>
      <c r="H13" s="316">
        <f t="shared" si="3"/>
        <v>-12678.75</v>
      </c>
      <c r="I13" s="132">
        <f t="shared" si="3"/>
        <v>-12678.75</v>
      </c>
      <c r="J13" s="132">
        <f t="shared" si="3"/>
        <v>-12678.75</v>
      </c>
      <c r="K13" s="132">
        <f t="shared" si="3"/>
        <v>-12678.75</v>
      </c>
      <c r="L13" s="125"/>
      <c r="M13" s="125"/>
      <c r="N13" s="115"/>
      <c r="O13" s="115">
        <f t="shared" si="2"/>
        <v>152145</v>
      </c>
      <c r="P13" s="124">
        <f>E4+O13</f>
        <v>0</v>
      </c>
    </row>
    <row r="14" spans="2:16" x14ac:dyDescent="0.4">
      <c r="B14" s="122" t="s">
        <v>86</v>
      </c>
      <c r="C14" s="125"/>
      <c r="D14" s="125"/>
      <c r="E14" s="125"/>
      <c r="F14" s="132">
        <f>$F$4*$C$10</f>
        <v>-23348</v>
      </c>
      <c r="G14" s="132">
        <f t="shared" ref="G14:L14" si="4">$F$14/($E$10-1)</f>
        <v>-3891.3333333333335</v>
      </c>
      <c r="H14" s="316">
        <f t="shared" si="4"/>
        <v>-3891.3333333333335</v>
      </c>
      <c r="I14" s="132">
        <f t="shared" si="4"/>
        <v>-3891.3333333333335</v>
      </c>
      <c r="J14" s="132">
        <f t="shared" si="4"/>
        <v>-3891.3333333333335</v>
      </c>
      <c r="K14" s="132">
        <f t="shared" si="4"/>
        <v>-3891.3333333333335</v>
      </c>
      <c r="L14" s="132">
        <f t="shared" si="4"/>
        <v>-3891.3333333333335</v>
      </c>
      <c r="M14" s="125"/>
      <c r="N14" s="115"/>
      <c r="O14" s="115">
        <f t="shared" si="2"/>
        <v>46696.000000000007</v>
      </c>
      <c r="P14" s="124">
        <f>F4+O14</f>
        <v>0</v>
      </c>
    </row>
    <row r="15" spans="2:16" x14ac:dyDescent="0.4">
      <c r="B15" s="122" t="s">
        <v>87</v>
      </c>
      <c r="C15" s="126"/>
      <c r="D15" s="126"/>
      <c r="E15" s="126"/>
      <c r="F15" s="126"/>
      <c r="G15" s="317">
        <f>$G$4*$C$10</f>
        <v>-9314.5</v>
      </c>
      <c r="H15" s="318">
        <f t="shared" ref="H15:M15" si="5">$G$15/($E$10-1)</f>
        <v>-1552.4166666666667</v>
      </c>
      <c r="I15" s="317">
        <f t="shared" si="5"/>
        <v>-1552.4166666666667</v>
      </c>
      <c r="J15" s="317">
        <f t="shared" si="5"/>
        <v>-1552.4166666666667</v>
      </c>
      <c r="K15" s="317">
        <f t="shared" si="5"/>
        <v>-1552.4166666666667</v>
      </c>
      <c r="L15" s="317">
        <f t="shared" si="5"/>
        <v>-1552.4166666666667</v>
      </c>
      <c r="M15" s="317">
        <f t="shared" si="5"/>
        <v>-1552.4166666666667</v>
      </c>
      <c r="N15" s="116"/>
      <c r="O15" s="257">
        <f t="shared" si="2"/>
        <v>18629</v>
      </c>
      <c r="P15" s="124">
        <f>G4+O15</f>
        <v>0</v>
      </c>
    </row>
    <row r="16" spans="2:16" x14ac:dyDescent="0.4">
      <c r="B16" s="121" t="s">
        <v>78</v>
      </c>
      <c r="C16" s="127">
        <f t="shared" ref="C16:M16" si="6">SUM(C11:C15)*IF(C8&gt;$D$1,0,1)</f>
        <v>-18100</v>
      </c>
      <c r="D16" s="127">
        <f t="shared" si="6"/>
        <v>-31831.166666666668</v>
      </c>
      <c r="E16" s="127">
        <f t="shared" si="6"/>
        <v>-83891.583333333328</v>
      </c>
      <c r="F16" s="127">
        <f t="shared" si="6"/>
        <v>-43845.833333333336</v>
      </c>
      <c r="G16" s="127">
        <f t="shared" si="6"/>
        <v>-33703.666666666672</v>
      </c>
      <c r="H16" s="127">
        <f t="shared" si="6"/>
        <v>0</v>
      </c>
      <c r="I16" s="127">
        <f t="shared" si="6"/>
        <v>0</v>
      </c>
      <c r="J16" s="127">
        <f t="shared" si="6"/>
        <v>0</v>
      </c>
      <c r="K16" s="127">
        <f t="shared" si="6"/>
        <v>0</v>
      </c>
      <c r="L16" s="127">
        <f t="shared" si="6"/>
        <v>0</v>
      </c>
      <c r="M16" s="127">
        <f t="shared" si="6"/>
        <v>0</v>
      </c>
      <c r="N16" s="116"/>
      <c r="O16" s="115">
        <f>SUM(O11:O15)</f>
        <v>311299</v>
      </c>
      <c r="P16" s="44"/>
    </row>
    <row r="17" spans="2:16" x14ac:dyDescent="0.4">
      <c r="B17" s="128"/>
      <c r="C17" s="129"/>
      <c r="D17" s="129"/>
      <c r="E17" s="129"/>
      <c r="F17" s="129"/>
      <c r="G17" s="129"/>
      <c r="H17" s="119"/>
      <c r="I17" s="16"/>
      <c r="J17" s="16"/>
      <c r="K17" s="130"/>
      <c r="L17" s="16"/>
      <c r="M17" s="16"/>
      <c r="N17" s="16"/>
      <c r="O17" s="43"/>
      <c r="P17" s="44"/>
    </row>
    <row r="18" spans="2:16" x14ac:dyDescent="0.4">
      <c r="B18" s="121" t="s">
        <v>79</v>
      </c>
      <c r="C18" s="120"/>
      <c r="D18" s="120"/>
      <c r="E18" s="371">
        <v>7</v>
      </c>
      <c r="F18" s="371"/>
      <c r="G18" s="120"/>
      <c r="H18" s="119"/>
      <c r="I18" s="16"/>
      <c r="J18" s="16"/>
      <c r="K18" s="16"/>
      <c r="L18" s="16"/>
      <c r="M18" s="43"/>
      <c r="N18" s="16"/>
      <c r="O18" s="284">
        <f>E18</f>
        <v>7</v>
      </c>
      <c r="P18" s="142" t="s">
        <v>80</v>
      </c>
    </row>
    <row r="19" spans="2:16" x14ac:dyDescent="0.4">
      <c r="B19" s="122" t="s">
        <v>173</v>
      </c>
      <c r="C19" s="132">
        <f>$C$6/$E$18</f>
        <v>-14771.428571428571</v>
      </c>
      <c r="D19" s="132">
        <f t="shared" ref="D19:I19" si="7">$C$6/$E$18</f>
        <v>-14771.428571428571</v>
      </c>
      <c r="E19" s="132">
        <f t="shared" si="7"/>
        <v>-14771.428571428571</v>
      </c>
      <c r="F19" s="132">
        <f t="shared" si="7"/>
        <v>-14771.428571428571</v>
      </c>
      <c r="G19" s="132">
        <f t="shared" si="7"/>
        <v>-14771.428571428571</v>
      </c>
      <c r="H19" s="316">
        <f t="shared" si="7"/>
        <v>-14771.428571428571</v>
      </c>
      <c r="I19" s="132">
        <f t="shared" si="7"/>
        <v>-14771.428571428571</v>
      </c>
      <c r="J19" s="125"/>
      <c r="K19" s="125"/>
      <c r="L19" s="125"/>
      <c r="M19" s="125"/>
      <c r="N19" s="116"/>
      <c r="O19" s="115">
        <f>-SUM(C19:M19)</f>
        <v>103399.99999999999</v>
      </c>
      <c r="P19" s="124">
        <f>C6+O19</f>
        <v>0</v>
      </c>
    </row>
    <row r="20" spans="2:16" x14ac:dyDescent="0.4">
      <c r="B20" s="122" t="s">
        <v>174</v>
      </c>
      <c r="C20" s="125"/>
      <c r="D20" s="132">
        <f>$D$6/$E$18</f>
        <v>-46223.571428571428</v>
      </c>
      <c r="E20" s="132">
        <f t="shared" ref="E20:J20" si="8">$D$6/$E$18</f>
        <v>-46223.571428571428</v>
      </c>
      <c r="F20" s="132">
        <f t="shared" si="8"/>
        <v>-46223.571428571428</v>
      </c>
      <c r="G20" s="132">
        <f t="shared" si="8"/>
        <v>-46223.571428571428</v>
      </c>
      <c r="H20" s="316">
        <f t="shared" si="8"/>
        <v>-46223.571428571428</v>
      </c>
      <c r="I20" s="132">
        <f t="shared" si="8"/>
        <v>-46223.571428571428</v>
      </c>
      <c r="J20" s="132">
        <f t="shared" si="8"/>
        <v>-46223.571428571428</v>
      </c>
      <c r="K20" s="125"/>
      <c r="L20" s="125"/>
      <c r="M20" s="125"/>
      <c r="N20" s="116"/>
      <c r="O20" s="115">
        <f t="shared" ref="O20:O23" si="9">-SUM(C20:M20)</f>
        <v>323565</v>
      </c>
      <c r="P20" s="124">
        <f>D6+O20</f>
        <v>0</v>
      </c>
    </row>
    <row r="21" spans="2:16" x14ac:dyDescent="0.4">
      <c r="B21" s="122" t="s">
        <v>175</v>
      </c>
      <c r="C21" s="125"/>
      <c r="D21" s="125"/>
      <c r="E21" s="132">
        <f>$E$6/$E$18</f>
        <v>-27274.142857142859</v>
      </c>
      <c r="F21" s="132">
        <f t="shared" ref="F21:K21" si="10">$E$6/$E$18</f>
        <v>-27274.142857142859</v>
      </c>
      <c r="G21" s="132">
        <f t="shared" si="10"/>
        <v>-27274.142857142859</v>
      </c>
      <c r="H21" s="316">
        <f t="shared" si="10"/>
        <v>-27274.142857142859</v>
      </c>
      <c r="I21" s="132">
        <f t="shared" si="10"/>
        <v>-27274.142857142859</v>
      </c>
      <c r="J21" s="132">
        <f t="shared" si="10"/>
        <v>-27274.142857142859</v>
      </c>
      <c r="K21" s="132">
        <f t="shared" si="10"/>
        <v>-27274.142857142859</v>
      </c>
      <c r="L21" s="125"/>
      <c r="M21" s="125"/>
      <c r="N21" s="116"/>
      <c r="O21" s="115">
        <f t="shared" si="9"/>
        <v>190919.00000000003</v>
      </c>
      <c r="P21" s="124">
        <f>E6+O21</f>
        <v>0</v>
      </c>
    </row>
    <row r="22" spans="2:16" x14ac:dyDescent="0.4">
      <c r="B22" s="122" t="s">
        <v>176</v>
      </c>
      <c r="C22" s="125"/>
      <c r="D22" s="125"/>
      <c r="E22" s="321"/>
      <c r="F22" s="132">
        <f>$F$6/$E$18</f>
        <v>-3563.8571428571427</v>
      </c>
      <c r="G22" s="132">
        <f t="shared" ref="G22:L22" si="11">$F$6/$E$18</f>
        <v>-3563.8571428571427</v>
      </c>
      <c r="H22" s="316">
        <f t="shared" si="11"/>
        <v>-3563.8571428571427</v>
      </c>
      <c r="I22" s="132">
        <f t="shared" si="11"/>
        <v>-3563.8571428571427</v>
      </c>
      <c r="J22" s="132">
        <f t="shared" si="11"/>
        <v>-3563.8571428571427</v>
      </c>
      <c r="K22" s="132">
        <f t="shared" si="11"/>
        <v>-3563.8571428571427</v>
      </c>
      <c r="L22" s="132">
        <f t="shared" si="11"/>
        <v>-3563.8571428571427</v>
      </c>
      <c r="M22" s="125"/>
      <c r="N22" s="116"/>
      <c r="O22" s="115">
        <f t="shared" si="9"/>
        <v>24946.999999999996</v>
      </c>
      <c r="P22" s="124">
        <f>F6+O22</f>
        <v>0</v>
      </c>
    </row>
    <row r="23" spans="2:16" x14ac:dyDescent="0.4">
      <c r="B23" s="122" t="s">
        <v>177</v>
      </c>
      <c r="C23" s="126"/>
      <c r="D23" s="126"/>
      <c r="E23" s="126"/>
      <c r="F23" s="126"/>
      <c r="G23" s="317">
        <f>$G$6/$E$18</f>
        <v>-1567.8571428571429</v>
      </c>
      <c r="H23" s="318">
        <f t="shared" ref="H23:M23" si="12">$G$6/$E$18</f>
        <v>-1567.8571428571429</v>
      </c>
      <c r="I23" s="317">
        <f t="shared" si="12"/>
        <v>-1567.8571428571429</v>
      </c>
      <c r="J23" s="317">
        <f t="shared" si="12"/>
        <v>-1567.8571428571429</v>
      </c>
      <c r="K23" s="317">
        <f t="shared" si="12"/>
        <v>-1567.8571428571429</v>
      </c>
      <c r="L23" s="317">
        <f t="shared" si="12"/>
        <v>-1567.8571428571429</v>
      </c>
      <c r="M23" s="317">
        <f t="shared" si="12"/>
        <v>-1567.8571428571429</v>
      </c>
      <c r="N23" s="116"/>
      <c r="O23" s="257">
        <f t="shared" si="9"/>
        <v>10975</v>
      </c>
      <c r="P23" s="124">
        <f>G6+O23</f>
        <v>0</v>
      </c>
    </row>
    <row r="24" spans="2:16" x14ac:dyDescent="0.4">
      <c r="B24" s="121" t="s">
        <v>178</v>
      </c>
      <c r="C24" s="127">
        <f t="shared" ref="C24:M24" si="13">SUM(C19:C23)*IF(C8&gt;$D$1,0,1)</f>
        <v>-14771.428571428571</v>
      </c>
      <c r="D24" s="127">
        <f t="shared" si="13"/>
        <v>-60995</v>
      </c>
      <c r="E24" s="127">
        <f t="shared" si="13"/>
        <v>-88269.142857142855</v>
      </c>
      <c r="F24" s="127">
        <f t="shared" si="13"/>
        <v>-91833</v>
      </c>
      <c r="G24" s="127">
        <f t="shared" si="13"/>
        <v>-93400.857142857145</v>
      </c>
      <c r="H24" s="127">
        <f t="shared" si="13"/>
        <v>0</v>
      </c>
      <c r="I24" s="127">
        <f t="shared" si="13"/>
        <v>0</v>
      </c>
      <c r="J24" s="127">
        <f t="shared" si="13"/>
        <v>0</v>
      </c>
      <c r="K24" s="127">
        <f t="shared" si="13"/>
        <v>0</v>
      </c>
      <c r="L24" s="127">
        <f t="shared" si="13"/>
        <v>0</v>
      </c>
      <c r="M24" s="127">
        <f t="shared" si="13"/>
        <v>0</v>
      </c>
      <c r="N24" s="115"/>
      <c r="O24" s="115">
        <f>SUM(O19:O23)</f>
        <v>653806</v>
      </c>
      <c r="P24" s="44"/>
    </row>
    <row r="25" spans="2:16" x14ac:dyDescent="0.4">
      <c r="B25" s="131"/>
      <c r="C25" s="116"/>
      <c r="D25" s="116"/>
      <c r="E25" s="116"/>
      <c r="F25" s="116"/>
      <c r="G25" s="116"/>
      <c r="H25" s="123"/>
      <c r="I25" s="116"/>
      <c r="J25" s="116"/>
      <c r="K25" s="116"/>
      <c r="L25" s="115"/>
      <c r="M25" s="115"/>
      <c r="N25" s="115"/>
      <c r="O25" s="115"/>
      <c r="P25" s="44"/>
    </row>
    <row r="26" spans="2:16" x14ac:dyDescent="0.4">
      <c r="B26" s="133" t="s">
        <v>44</v>
      </c>
      <c r="C26" s="134">
        <f>C16+C24</f>
        <v>-32871.428571428572</v>
      </c>
      <c r="D26" s="134">
        <f t="shared" ref="D26:M26" si="14">D16+D24</f>
        <v>-92826.166666666672</v>
      </c>
      <c r="E26" s="134">
        <f t="shared" si="14"/>
        <v>-172160.72619047618</v>
      </c>
      <c r="F26" s="134">
        <f t="shared" si="14"/>
        <v>-135678.83333333334</v>
      </c>
      <c r="G26" s="134">
        <f t="shared" si="14"/>
        <v>-127104.52380952382</v>
      </c>
      <c r="H26" s="134">
        <f t="shared" si="14"/>
        <v>0</v>
      </c>
      <c r="I26" s="134">
        <f t="shared" si="14"/>
        <v>0</v>
      </c>
      <c r="J26" s="134">
        <f t="shared" si="14"/>
        <v>0</v>
      </c>
      <c r="K26" s="134">
        <f t="shared" si="14"/>
        <v>0</v>
      </c>
      <c r="L26" s="134">
        <f t="shared" si="14"/>
        <v>0</v>
      </c>
      <c r="M26" s="134">
        <f t="shared" si="14"/>
        <v>0</v>
      </c>
      <c r="N26" s="141"/>
      <c r="O26" s="289">
        <f>-SUM(C26:M26)</f>
        <v>560641.67857142852</v>
      </c>
      <c r="P26" s="46"/>
    </row>
    <row r="27" spans="2:16" ht="13" x14ac:dyDescent="0.45">
      <c r="B27" s="39"/>
      <c r="C27" s="39"/>
      <c r="D27" s="39"/>
      <c r="E27" s="39"/>
      <c r="F27" s="39"/>
      <c r="G27" s="39"/>
      <c r="H27" s="39"/>
      <c r="I27" s="39"/>
      <c r="J27" s="39"/>
      <c r="K27" s="39"/>
      <c r="L27" s="38"/>
      <c r="M27" s="38"/>
    </row>
    <row r="28" spans="2:16" ht="12" customHeight="1" thickBot="1" x14ac:dyDescent="0.45">
      <c r="B28" s="382" t="s">
        <v>184</v>
      </c>
      <c r="C28" s="382"/>
      <c r="D28" s="382"/>
      <c r="E28" s="382"/>
      <c r="F28" s="382"/>
      <c r="G28" s="382"/>
      <c r="M28" s="253"/>
      <c r="N28" s="252"/>
      <c r="O28" s="260"/>
    </row>
    <row r="29" spans="2:16" ht="13.2" customHeight="1" thickTop="1" thickBot="1" x14ac:dyDescent="0.45">
      <c r="B29" s="363" t="s">
        <v>139</v>
      </c>
      <c r="C29" s="364"/>
      <c r="D29" s="364"/>
      <c r="E29" s="364"/>
      <c r="F29" s="364"/>
      <c r="G29" s="365"/>
    </row>
    <row r="30" spans="2:16" ht="12" thickTop="1" x14ac:dyDescent="0.4">
      <c r="B30" s="198"/>
      <c r="C30" s="199"/>
      <c r="D30" s="199"/>
      <c r="E30" s="199"/>
      <c r="F30" s="199"/>
      <c r="G30" s="200"/>
    </row>
    <row r="31" spans="2:16" x14ac:dyDescent="0.4">
      <c r="B31" s="74"/>
      <c r="C31" s="268">
        <v>1</v>
      </c>
      <c r="D31" s="268">
        <v>2</v>
      </c>
      <c r="E31" s="268">
        <v>3</v>
      </c>
      <c r="F31" s="268">
        <v>4</v>
      </c>
      <c r="G31" s="269">
        <v>5</v>
      </c>
    </row>
    <row r="32" spans="2:16" x14ac:dyDescent="0.4">
      <c r="B32" s="74"/>
      <c r="C32" s="107"/>
      <c r="D32" s="107"/>
      <c r="E32" s="107"/>
      <c r="F32" s="107"/>
      <c r="G32" s="247"/>
    </row>
    <row r="33" spans="2:8" s="89" customFormat="1" ht="20.25" customHeight="1" x14ac:dyDescent="0.4">
      <c r="B33" s="85" t="s">
        <v>138</v>
      </c>
      <c r="C33" s="86">
        <f>'Fig 5.15'!C17</f>
        <v>0</v>
      </c>
      <c r="D33" s="86">
        <f>'Fig 5.15'!D17</f>
        <v>0</v>
      </c>
      <c r="E33" s="86">
        <f>'Fig 5.15'!E17</f>
        <v>0</v>
      </c>
      <c r="F33" s="86">
        <f>'Fig 5.15'!F17</f>
        <v>0</v>
      </c>
      <c r="G33" s="248">
        <f>'Fig 5.15'!G17</f>
        <v>0</v>
      </c>
      <c r="H33" s="4"/>
    </row>
    <row r="34" spans="2:8" x14ac:dyDescent="0.4">
      <c r="B34" s="74"/>
      <c r="C34" s="90"/>
      <c r="D34" s="90"/>
      <c r="E34" s="90"/>
      <c r="F34" s="90"/>
      <c r="G34" s="249"/>
    </row>
    <row r="35" spans="2:8" x14ac:dyDescent="0.4">
      <c r="B35" s="85" t="s">
        <v>46</v>
      </c>
      <c r="C35" s="90"/>
      <c r="D35" s="90"/>
      <c r="E35" s="90"/>
      <c r="F35" s="90"/>
      <c r="G35" s="249"/>
    </row>
    <row r="36" spans="2:8" x14ac:dyDescent="0.4">
      <c r="B36" s="85" t="s">
        <v>49</v>
      </c>
      <c r="C36" s="175">
        <f>-'Fig 5.14'!C32</f>
        <v>0</v>
      </c>
      <c r="D36" s="175">
        <f>-'Fig 5.14'!D32</f>
        <v>0</v>
      </c>
      <c r="E36" s="175">
        <f>-'Fig 5.14'!E32</f>
        <v>0</v>
      </c>
      <c r="F36" s="175">
        <f>-'Fig 5.14'!F32</f>
        <v>0</v>
      </c>
      <c r="G36" s="250">
        <f>-'Fig 5.14'!G32</f>
        <v>0</v>
      </c>
    </row>
    <row r="37" spans="2:8" x14ac:dyDescent="0.4">
      <c r="B37" s="85" t="s">
        <v>50</v>
      </c>
      <c r="C37" s="175">
        <f>C16</f>
        <v>-18100</v>
      </c>
      <c r="D37" s="175">
        <f t="shared" ref="D37:G37" si="15">D16</f>
        <v>-31831.166666666668</v>
      </c>
      <c r="E37" s="175">
        <f t="shared" si="15"/>
        <v>-83891.583333333328</v>
      </c>
      <c r="F37" s="175">
        <f t="shared" si="15"/>
        <v>-43845.833333333336</v>
      </c>
      <c r="G37" s="250">
        <f t="shared" si="15"/>
        <v>-33703.666666666672</v>
      </c>
    </row>
    <row r="38" spans="2:8" x14ac:dyDescent="0.4">
      <c r="B38" s="85" t="s">
        <v>100</v>
      </c>
      <c r="C38" s="175">
        <f>C24</f>
        <v>-14771.428571428571</v>
      </c>
      <c r="D38" s="175">
        <f t="shared" ref="D38:G38" si="16">D24</f>
        <v>-60995</v>
      </c>
      <c r="E38" s="175">
        <f t="shared" si="16"/>
        <v>-88269.142857142855</v>
      </c>
      <c r="F38" s="175">
        <f t="shared" si="16"/>
        <v>-91833</v>
      </c>
      <c r="G38" s="250">
        <f t="shared" si="16"/>
        <v>-93400.857142857145</v>
      </c>
    </row>
    <row r="39" spans="2:8" x14ac:dyDescent="0.4">
      <c r="B39" s="197" t="s">
        <v>51</v>
      </c>
      <c r="C39" s="407"/>
      <c r="D39" s="407"/>
      <c r="E39" s="407"/>
      <c r="F39" s="407"/>
      <c r="G39" s="408"/>
    </row>
    <row r="40" spans="2:8" x14ac:dyDescent="0.4">
      <c r="B40" s="80" t="s">
        <v>164</v>
      </c>
      <c r="C40" s="409"/>
      <c r="D40" s="409"/>
      <c r="E40" s="409"/>
      <c r="F40" s="409"/>
      <c r="G40" s="410"/>
    </row>
    <row r="41" spans="2:8" x14ac:dyDescent="0.4">
      <c r="B41" s="80" t="s">
        <v>101</v>
      </c>
      <c r="C41" s="409"/>
      <c r="D41" s="409"/>
      <c r="E41" s="409"/>
      <c r="F41" s="409"/>
      <c r="G41" s="410"/>
    </row>
    <row r="42" spans="2:8" ht="15" customHeight="1" thickBot="1" x14ac:dyDescent="0.45">
      <c r="B42" s="84" t="s">
        <v>52</v>
      </c>
      <c r="C42" s="411"/>
      <c r="D42" s="411"/>
      <c r="E42" s="411"/>
      <c r="F42" s="411"/>
      <c r="G42" s="412"/>
    </row>
    <row r="43" spans="2:8" ht="12" thickTop="1" x14ac:dyDescent="0.4"/>
  </sheetData>
  <mergeCells count="5">
    <mergeCell ref="C10:D10"/>
    <mergeCell ref="E10:F10"/>
    <mergeCell ref="E18:F18"/>
    <mergeCell ref="B29:G29"/>
    <mergeCell ref="B28:G28"/>
  </mergeCells>
  <conditionalFormatting sqref="P19:P23">
    <cfRule type="cellIs" dxfId="9" priority="5" stopIfTrue="1" operator="equal">
      <formula>0</formula>
    </cfRule>
  </conditionalFormatting>
  <conditionalFormatting sqref="P11:P15">
    <cfRule type="cellIs" dxfId="8" priority="4" stopIfTrue="1" operator="equal">
      <formula>0</formula>
    </cfRule>
  </conditionalFormatting>
  <conditionalFormatting sqref="P11:P15 P19:P23">
    <cfRule type="cellIs" dxfId="7" priority="1" operator="lessThan">
      <formula>0</formula>
    </cfRule>
    <cfRule type="cellIs" dxfId="6" priority="2" operator="greaterThan">
      <formula>0</formula>
    </cfRule>
  </conditionalFormatting>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Q49"/>
  <sheetViews>
    <sheetView zoomScaleNormal="100" workbookViewId="0"/>
  </sheetViews>
  <sheetFormatPr defaultColWidth="9" defaultRowHeight="11.7" x14ac:dyDescent="0.4"/>
  <cols>
    <col min="1" max="1" width="2.8203125" style="4" customWidth="1"/>
    <col min="2" max="2" width="30.8203125" style="4" customWidth="1"/>
    <col min="3" max="3" width="12.17578125" style="4" customWidth="1"/>
    <col min="4" max="7" width="9.52734375" style="4" customWidth="1"/>
    <col min="8" max="8" width="11.17578125" style="4" customWidth="1"/>
    <col min="9" max="14" width="9" style="4"/>
    <col min="15" max="15" width="2.29296875" style="4" customWidth="1"/>
    <col min="16" max="16" width="12.8203125" style="4" customWidth="1"/>
    <col min="17" max="16384" width="9" style="4"/>
  </cols>
  <sheetData>
    <row r="2" spans="2:17" x14ac:dyDescent="0.4">
      <c r="B2" s="81" t="s">
        <v>73</v>
      </c>
    </row>
    <row r="3" spans="2:17" x14ac:dyDescent="0.4">
      <c r="B3" s="82" t="s">
        <v>152</v>
      </c>
      <c r="C3" s="265">
        <v>5</v>
      </c>
    </row>
    <row r="4" spans="2:17" x14ac:dyDescent="0.4">
      <c r="B4" s="82" t="s">
        <v>171</v>
      </c>
      <c r="C4" s="143">
        <f>-'Fig 5.15'!D8</f>
        <v>-194000</v>
      </c>
    </row>
    <row r="5" spans="2:17" x14ac:dyDescent="0.4">
      <c r="B5" s="82" t="s">
        <v>91</v>
      </c>
      <c r="C5" s="50">
        <v>7</v>
      </c>
    </row>
    <row r="7" spans="2:17" x14ac:dyDescent="0.4">
      <c r="B7" s="110" t="s">
        <v>27</v>
      </c>
      <c r="C7" s="110"/>
      <c r="D7" s="242" t="s">
        <v>67</v>
      </c>
      <c r="E7" s="242" t="s">
        <v>68</v>
      </c>
      <c r="F7" s="242" t="s">
        <v>69</v>
      </c>
      <c r="G7" s="242" t="s">
        <v>70</v>
      </c>
      <c r="H7" s="242" t="s">
        <v>71</v>
      </c>
    </row>
    <row r="8" spans="2:17" x14ac:dyDescent="0.4">
      <c r="B8" s="109"/>
      <c r="C8" s="293" t="s">
        <v>157</v>
      </c>
      <c r="D8" s="109"/>
      <c r="E8" s="109"/>
      <c r="F8" s="109"/>
      <c r="G8" s="109"/>
      <c r="H8" s="109"/>
    </row>
    <row r="9" spans="2:17" x14ac:dyDescent="0.4">
      <c r="B9" s="109" t="s">
        <v>28</v>
      </c>
      <c r="C9" s="320">
        <f>SUM(D9:H9)</f>
        <v>-311299</v>
      </c>
      <c r="D9" s="319">
        <v>-36200</v>
      </c>
      <c r="E9" s="319">
        <v>-57629</v>
      </c>
      <c r="F9" s="319">
        <v>-152145</v>
      </c>
      <c r="G9" s="319">
        <v>-46696</v>
      </c>
      <c r="H9" s="319">
        <v>-18629</v>
      </c>
    </row>
    <row r="10" spans="2:17" x14ac:dyDescent="0.4">
      <c r="B10" s="109" t="s">
        <v>29</v>
      </c>
      <c r="C10" s="320">
        <f t="shared" ref="C10:C11" si="0">SUM(D10:H10)</f>
        <v>-205810</v>
      </c>
      <c r="D10" s="319">
        <v>-12200</v>
      </c>
      <c r="E10" s="319">
        <v>-41722</v>
      </c>
      <c r="F10" s="319">
        <v>-107561</v>
      </c>
      <c r="G10" s="319">
        <v>-25567</v>
      </c>
      <c r="H10" s="319">
        <v>-18760</v>
      </c>
    </row>
    <row r="11" spans="2:17" x14ac:dyDescent="0.4">
      <c r="B11" s="109" t="s">
        <v>96</v>
      </c>
      <c r="C11" s="320">
        <f t="shared" si="0"/>
        <v>-653806</v>
      </c>
      <c r="D11" s="319">
        <v>-103400</v>
      </c>
      <c r="E11" s="319">
        <v>-323565</v>
      </c>
      <c r="F11" s="319">
        <v>-190919</v>
      </c>
      <c r="G11" s="319">
        <v>-24947</v>
      </c>
      <c r="H11" s="319">
        <v>-10975</v>
      </c>
    </row>
    <row r="13" spans="2:17" x14ac:dyDescent="0.4">
      <c r="B13" s="243" t="s">
        <v>172</v>
      </c>
      <c r="C13" s="243"/>
      <c r="D13" s="287">
        <v>1</v>
      </c>
      <c r="E13" s="287">
        <v>2</v>
      </c>
      <c r="F13" s="287">
        <v>3</v>
      </c>
      <c r="G13" s="287">
        <v>4</v>
      </c>
      <c r="H13" s="288">
        <v>5</v>
      </c>
      <c r="I13" s="287">
        <v>6</v>
      </c>
      <c r="J13" s="287">
        <v>7</v>
      </c>
      <c r="K13" s="287">
        <v>8</v>
      </c>
      <c r="L13" s="287">
        <v>9</v>
      </c>
      <c r="M13" s="287">
        <v>10</v>
      </c>
      <c r="N13" s="287">
        <v>11</v>
      </c>
    </row>
    <row r="14" spans="2:17" x14ac:dyDescent="0.4">
      <c r="B14" s="251"/>
      <c r="C14" s="41"/>
      <c r="D14" s="139"/>
      <c r="E14" s="139"/>
      <c r="F14" s="139"/>
      <c r="G14" s="139"/>
      <c r="H14" s="140"/>
      <c r="I14" s="139"/>
      <c r="J14" s="139"/>
      <c r="K14" s="139"/>
      <c r="L14" s="139"/>
      <c r="M14" s="139"/>
      <c r="N14" s="139"/>
      <c r="O14" s="41"/>
      <c r="P14" s="41"/>
      <c r="Q14" s="42"/>
    </row>
    <row r="15" spans="2:17" x14ac:dyDescent="0.4">
      <c r="B15" s="121" t="s">
        <v>141</v>
      </c>
      <c r="C15" s="245"/>
      <c r="D15" s="120"/>
      <c r="E15" s="120"/>
      <c r="F15" s="371">
        <v>7</v>
      </c>
      <c r="G15" s="371"/>
      <c r="H15" s="120"/>
      <c r="I15" s="119"/>
      <c r="J15" s="16"/>
      <c r="K15" s="16"/>
      <c r="L15" s="16"/>
      <c r="M15" s="16"/>
      <c r="N15" s="43"/>
      <c r="O15" s="43"/>
      <c r="P15" s="284">
        <f>F15</f>
        <v>7</v>
      </c>
      <c r="Q15" s="142" t="s">
        <v>80</v>
      </c>
    </row>
    <row r="16" spans="2:17" x14ac:dyDescent="0.4">
      <c r="B16" s="122" t="s">
        <v>142</v>
      </c>
      <c r="C16" s="279"/>
      <c r="D16" s="132">
        <f>$D$10/$F$15</f>
        <v>-1742.8571428571429</v>
      </c>
      <c r="E16" s="132">
        <f t="shared" ref="E16:J16" si="1">$D$10/$F$15</f>
        <v>-1742.8571428571429</v>
      </c>
      <c r="F16" s="132">
        <f t="shared" si="1"/>
        <v>-1742.8571428571429</v>
      </c>
      <c r="G16" s="132">
        <f t="shared" si="1"/>
        <v>-1742.8571428571429</v>
      </c>
      <c r="H16" s="132">
        <f t="shared" si="1"/>
        <v>-1742.8571428571429</v>
      </c>
      <c r="I16" s="132">
        <f t="shared" si="1"/>
        <v>-1742.8571428571429</v>
      </c>
      <c r="J16" s="132">
        <f t="shared" si="1"/>
        <v>-1742.8571428571429</v>
      </c>
      <c r="K16" s="125"/>
      <c r="L16" s="125"/>
      <c r="M16" s="125"/>
      <c r="N16" s="125"/>
      <c r="O16" s="43"/>
      <c r="P16" s="115">
        <f>-SUM(D16:N16)</f>
        <v>12200</v>
      </c>
      <c r="Q16" s="124">
        <f>D10+P16</f>
        <v>0</v>
      </c>
    </row>
    <row r="17" spans="2:17" x14ac:dyDescent="0.4">
      <c r="B17" s="122" t="s">
        <v>143</v>
      </c>
      <c r="C17" s="279"/>
      <c r="D17" s="125"/>
      <c r="E17" s="132">
        <f>$E$10/$F$15</f>
        <v>-5960.2857142857147</v>
      </c>
      <c r="F17" s="132">
        <f t="shared" ref="F17:K17" si="2">$E$10/$F$15</f>
        <v>-5960.2857142857147</v>
      </c>
      <c r="G17" s="132">
        <f t="shared" si="2"/>
        <v>-5960.2857142857147</v>
      </c>
      <c r="H17" s="132">
        <f t="shared" si="2"/>
        <v>-5960.2857142857147</v>
      </c>
      <c r="I17" s="132">
        <f t="shared" si="2"/>
        <v>-5960.2857142857147</v>
      </c>
      <c r="J17" s="132">
        <f t="shared" si="2"/>
        <v>-5960.2857142857147</v>
      </c>
      <c r="K17" s="132">
        <f t="shared" si="2"/>
        <v>-5960.2857142857147</v>
      </c>
      <c r="L17" s="125"/>
      <c r="M17" s="125"/>
      <c r="N17" s="125"/>
      <c r="O17" s="43"/>
      <c r="P17" s="115">
        <f t="shared" ref="P17:P20" si="3">-SUM(D17:N17)</f>
        <v>41722.000000000007</v>
      </c>
      <c r="Q17" s="124">
        <f>E10+P17</f>
        <v>0</v>
      </c>
    </row>
    <row r="18" spans="2:17" x14ac:dyDescent="0.4">
      <c r="B18" s="122" t="s">
        <v>144</v>
      </c>
      <c r="C18" s="279"/>
      <c r="D18" s="125"/>
      <c r="E18" s="125"/>
      <c r="F18" s="132">
        <f>$F$10/$F$15</f>
        <v>-15365.857142857143</v>
      </c>
      <c r="G18" s="132">
        <f t="shared" ref="G18:L18" si="4">$F$10/$F$15</f>
        <v>-15365.857142857143</v>
      </c>
      <c r="H18" s="132">
        <f t="shared" si="4"/>
        <v>-15365.857142857143</v>
      </c>
      <c r="I18" s="132">
        <f t="shared" si="4"/>
        <v>-15365.857142857143</v>
      </c>
      <c r="J18" s="132">
        <f t="shared" si="4"/>
        <v>-15365.857142857143</v>
      </c>
      <c r="K18" s="132">
        <f t="shared" si="4"/>
        <v>-15365.857142857143</v>
      </c>
      <c r="L18" s="132">
        <f t="shared" si="4"/>
        <v>-15365.857142857143</v>
      </c>
      <c r="M18" s="125"/>
      <c r="N18" s="125"/>
      <c r="O18" s="43"/>
      <c r="P18" s="115">
        <f t="shared" si="3"/>
        <v>107561</v>
      </c>
      <c r="Q18" s="124">
        <f>F10+P18</f>
        <v>0</v>
      </c>
    </row>
    <row r="19" spans="2:17" x14ac:dyDescent="0.4">
      <c r="B19" s="122" t="s">
        <v>145</v>
      </c>
      <c r="C19" s="279"/>
      <c r="D19" s="125"/>
      <c r="E19" s="125"/>
      <c r="F19" s="125"/>
      <c r="G19" s="132">
        <f>$G$10/$F$15</f>
        <v>-3652.4285714285716</v>
      </c>
      <c r="H19" s="132">
        <f t="shared" ref="H19:M19" si="5">$G$10/$F$15</f>
        <v>-3652.4285714285716</v>
      </c>
      <c r="I19" s="132">
        <f t="shared" si="5"/>
        <v>-3652.4285714285716</v>
      </c>
      <c r="J19" s="132">
        <f t="shared" si="5"/>
        <v>-3652.4285714285716</v>
      </c>
      <c r="K19" s="132">
        <f t="shared" si="5"/>
        <v>-3652.4285714285716</v>
      </c>
      <c r="L19" s="132">
        <f t="shared" si="5"/>
        <v>-3652.4285714285716</v>
      </c>
      <c r="M19" s="132">
        <f t="shared" si="5"/>
        <v>-3652.4285714285716</v>
      </c>
      <c r="N19" s="125"/>
      <c r="O19" s="43"/>
      <c r="P19" s="115">
        <f t="shared" si="3"/>
        <v>25567.000000000004</v>
      </c>
      <c r="Q19" s="124">
        <f>G10+P19</f>
        <v>0</v>
      </c>
    </row>
    <row r="20" spans="2:17" x14ac:dyDescent="0.4">
      <c r="B20" s="122" t="s">
        <v>146</v>
      </c>
      <c r="C20" s="279"/>
      <c r="D20" s="126"/>
      <c r="E20" s="126"/>
      <c r="F20" s="126"/>
      <c r="G20" s="126"/>
      <c r="H20" s="317">
        <f>$H$10/$F$15</f>
        <v>-2680</v>
      </c>
      <c r="I20" s="317">
        <f t="shared" ref="I20:N20" si="6">$H$10/$F$15</f>
        <v>-2680</v>
      </c>
      <c r="J20" s="317">
        <f t="shared" si="6"/>
        <v>-2680</v>
      </c>
      <c r="K20" s="317">
        <f t="shared" si="6"/>
        <v>-2680</v>
      </c>
      <c r="L20" s="317">
        <f t="shared" si="6"/>
        <v>-2680</v>
      </c>
      <c r="M20" s="317">
        <f t="shared" si="6"/>
        <v>-2680</v>
      </c>
      <c r="N20" s="317">
        <f t="shared" si="6"/>
        <v>-2680</v>
      </c>
      <c r="O20" s="43"/>
      <c r="P20" s="257">
        <f t="shared" si="3"/>
        <v>18760</v>
      </c>
      <c r="Q20" s="124">
        <f>H10+P20</f>
        <v>0</v>
      </c>
    </row>
    <row r="21" spans="2:17" x14ac:dyDescent="0.4">
      <c r="B21" s="133" t="s">
        <v>147</v>
      </c>
      <c r="C21" s="285"/>
      <c r="D21" s="134">
        <f>SUM(D16:D20)*IF(D13&gt;$C$3,0,1)</f>
        <v>-1742.8571428571429</v>
      </c>
      <c r="E21" s="134">
        <f>SUM(E16:E20)*IF(E13&gt;$C$3,0,1)</f>
        <v>-7703.1428571428578</v>
      </c>
      <c r="F21" s="134">
        <f t="shared" ref="F21:N21" si="7">SUM(F16:F20)*IF(F13&gt;$C$3,0,1)</f>
        <v>-23069</v>
      </c>
      <c r="G21" s="134">
        <f t="shared" si="7"/>
        <v>-26721.428571428572</v>
      </c>
      <c r="H21" s="134">
        <f t="shared" si="7"/>
        <v>-29401.428571428572</v>
      </c>
      <c r="I21" s="134">
        <f t="shared" si="7"/>
        <v>0</v>
      </c>
      <c r="J21" s="134">
        <f t="shared" si="7"/>
        <v>0</v>
      </c>
      <c r="K21" s="134">
        <f t="shared" si="7"/>
        <v>0</v>
      </c>
      <c r="L21" s="134">
        <f t="shared" si="7"/>
        <v>0</v>
      </c>
      <c r="M21" s="134">
        <f t="shared" si="7"/>
        <v>0</v>
      </c>
      <c r="N21" s="134">
        <f t="shared" si="7"/>
        <v>0</v>
      </c>
      <c r="O21" s="45"/>
      <c r="P21" s="258">
        <f>SUM(P16:P20)</f>
        <v>205810</v>
      </c>
      <c r="Q21" s="46"/>
    </row>
    <row r="22" spans="2:17" x14ac:dyDescent="0.4">
      <c r="B22" s="270" t="s">
        <v>153</v>
      </c>
      <c r="C22" s="286"/>
      <c r="D22" s="271">
        <f t="shared" ref="D22:N22" si="8">(D10+C22)*IF(D13&gt;$C$3,0,1)</f>
        <v>-12200</v>
      </c>
      <c r="E22" s="271">
        <f t="shared" si="8"/>
        <v>-53922</v>
      </c>
      <c r="F22" s="271">
        <f t="shared" si="8"/>
        <v>-161483</v>
      </c>
      <c r="G22" s="271">
        <f t="shared" si="8"/>
        <v>-187050</v>
      </c>
      <c r="H22" s="271">
        <f t="shared" si="8"/>
        <v>-205810</v>
      </c>
      <c r="I22" s="271">
        <f t="shared" si="8"/>
        <v>0</v>
      </c>
      <c r="J22" s="271">
        <f t="shared" si="8"/>
        <v>0</v>
      </c>
      <c r="K22" s="271">
        <f t="shared" si="8"/>
        <v>0</v>
      </c>
      <c r="L22" s="271">
        <f t="shared" si="8"/>
        <v>0</v>
      </c>
      <c r="M22" s="271">
        <f t="shared" si="8"/>
        <v>0</v>
      </c>
      <c r="N22" s="272">
        <f t="shared" si="8"/>
        <v>0</v>
      </c>
      <c r="O22" s="43"/>
      <c r="P22" s="266"/>
      <c r="Q22" s="43"/>
    </row>
    <row r="23" spans="2:17" x14ac:dyDescent="0.4">
      <c r="B23" s="261" t="s">
        <v>150</v>
      </c>
      <c r="C23" s="280"/>
      <c r="D23" s="262">
        <f>(C23+D21)*IF(D13&gt;$C$3,0,1)</f>
        <v>-1742.8571428571429</v>
      </c>
      <c r="E23" s="262">
        <f t="shared" ref="E23:N23" si="9">(D23+E21)*IF(E13&gt;$C$3,0,1)</f>
        <v>-9446</v>
      </c>
      <c r="F23" s="262">
        <f t="shared" si="9"/>
        <v>-32515</v>
      </c>
      <c r="G23" s="262">
        <f t="shared" si="9"/>
        <v>-59236.428571428572</v>
      </c>
      <c r="H23" s="262">
        <f t="shared" si="9"/>
        <v>-88637.857142857145</v>
      </c>
      <c r="I23" s="262">
        <f t="shared" si="9"/>
        <v>0</v>
      </c>
      <c r="J23" s="262">
        <f t="shared" si="9"/>
        <v>0</v>
      </c>
      <c r="K23" s="262">
        <f t="shared" si="9"/>
        <v>0</v>
      </c>
      <c r="L23" s="262">
        <f t="shared" si="9"/>
        <v>0</v>
      </c>
      <c r="M23" s="262">
        <f t="shared" si="9"/>
        <v>0</v>
      </c>
      <c r="N23" s="273">
        <f t="shared" si="9"/>
        <v>0</v>
      </c>
    </row>
    <row r="24" spans="2:17" x14ac:dyDescent="0.4">
      <c r="B24" s="263" t="s">
        <v>154</v>
      </c>
      <c r="C24" s="281"/>
      <c r="D24" s="264">
        <f>-D22+D23</f>
        <v>10457.142857142857</v>
      </c>
      <c r="E24" s="264">
        <f t="shared" ref="E24:N24" si="10">-E22+E23</f>
        <v>44476</v>
      </c>
      <c r="F24" s="264">
        <f t="shared" si="10"/>
        <v>128968</v>
      </c>
      <c r="G24" s="264">
        <f t="shared" si="10"/>
        <v>127813.57142857142</v>
      </c>
      <c r="H24" s="264">
        <f t="shared" si="10"/>
        <v>117172.14285714286</v>
      </c>
      <c r="I24" s="264">
        <f t="shared" si="10"/>
        <v>0</v>
      </c>
      <c r="J24" s="264">
        <f t="shared" si="10"/>
        <v>0</v>
      </c>
      <c r="K24" s="264">
        <f t="shared" si="10"/>
        <v>0</v>
      </c>
      <c r="L24" s="264">
        <f t="shared" si="10"/>
        <v>0</v>
      </c>
      <c r="M24" s="264">
        <f t="shared" si="10"/>
        <v>0</v>
      </c>
      <c r="N24" s="274">
        <f t="shared" si="10"/>
        <v>0</v>
      </c>
      <c r="O24" s="252"/>
      <c r="P24" s="260"/>
    </row>
    <row r="26" spans="2:17" x14ac:dyDescent="0.4">
      <c r="B26" s="243" t="s">
        <v>149</v>
      </c>
      <c r="C26" s="243"/>
      <c r="D26" s="325">
        <v>1</v>
      </c>
      <c r="E26" s="325">
        <v>2</v>
      </c>
      <c r="F26" s="325">
        <v>3</v>
      </c>
      <c r="G26" s="325">
        <v>4</v>
      </c>
      <c r="H26" s="326">
        <v>5</v>
      </c>
      <c r="I26" s="325">
        <v>6</v>
      </c>
      <c r="J26" s="325">
        <v>7</v>
      </c>
    </row>
    <row r="27" spans="2:17" x14ac:dyDescent="0.4">
      <c r="B27" s="251"/>
      <c r="C27" s="41"/>
      <c r="D27" s="41"/>
      <c r="E27" s="41"/>
      <c r="F27" s="41"/>
      <c r="G27" s="41"/>
      <c r="H27" s="41"/>
      <c r="I27" s="41"/>
      <c r="J27" s="42"/>
    </row>
    <row r="28" spans="2:17" x14ac:dyDescent="0.4">
      <c r="B28" s="122" t="s">
        <v>156</v>
      </c>
      <c r="C28" s="279"/>
      <c r="D28" s="282">
        <f t="shared" ref="D28:J28" si="11">$C$4/$C$5*IF(D26&gt;$C$3,0,1)</f>
        <v>-27714.285714285714</v>
      </c>
      <c r="E28" s="282">
        <f t="shared" si="11"/>
        <v>-27714.285714285714</v>
      </c>
      <c r="F28" s="282">
        <f t="shared" si="11"/>
        <v>-27714.285714285714</v>
      </c>
      <c r="G28" s="282">
        <f t="shared" si="11"/>
        <v>-27714.285714285714</v>
      </c>
      <c r="H28" s="282">
        <f t="shared" si="11"/>
        <v>-27714.285714285714</v>
      </c>
      <c r="I28" s="282">
        <f t="shared" si="11"/>
        <v>0</v>
      </c>
      <c r="J28" s="283">
        <f t="shared" si="11"/>
        <v>0</v>
      </c>
    </row>
    <row r="29" spans="2:17" x14ac:dyDescent="0.4">
      <c r="B29" s="261" t="s">
        <v>150</v>
      </c>
      <c r="C29" s="280"/>
      <c r="D29" s="337">
        <f t="shared" ref="D29:J29" si="12">(C29+D28)*IF(D26&gt;$C$3,0,1)</f>
        <v>-27714.285714285714</v>
      </c>
      <c r="E29" s="337">
        <f t="shared" si="12"/>
        <v>-55428.571428571428</v>
      </c>
      <c r="F29" s="337">
        <f t="shared" si="12"/>
        <v>-83142.857142857145</v>
      </c>
      <c r="G29" s="337">
        <f t="shared" si="12"/>
        <v>-110857.14285714286</v>
      </c>
      <c r="H29" s="337">
        <f t="shared" si="12"/>
        <v>-138571.42857142858</v>
      </c>
      <c r="I29" s="337">
        <f t="shared" si="12"/>
        <v>0</v>
      </c>
      <c r="J29" s="338">
        <f t="shared" si="12"/>
        <v>0</v>
      </c>
    </row>
    <row r="30" spans="2:17" x14ac:dyDescent="0.4">
      <c r="B30" s="263" t="s">
        <v>154</v>
      </c>
      <c r="C30" s="281"/>
      <c r="D30" s="258">
        <f t="shared" ref="D30:J30" si="13">(-$C$4+D29)*IF(D26&gt;$C$3,0,1)</f>
        <v>166285.71428571429</v>
      </c>
      <c r="E30" s="258">
        <f t="shared" si="13"/>
        <v>138571.42857142858</v>
      </c>
      <c r="F30" s="258">
        <f t="shared" si="13"/>
        <v>110857.14285714286</v>
      </c>
      <c r="G30" s="258">
        <f t="shared" si="13"/>
        <v>83142.857142857145</v>
      </c>
      <c r="H30" s="258">
        <f t="shared" si="13"/>
        <v>55428.57142857142</v>
      </c>
      <c r="I30" s="258">
        <f t="shared" si="13"/>
        <v>0</v>
      </c>
      <c r="J30" s="267">
        <f t="shared" si="13"/>
        <v>0</v>
      </c>
    </row>
    <row r="31" spans="2:17" ht="14.7" customHeight="1" thickBot="1" x14ac:dyDescent="0.45">
      <c r="B31" s="383" t="s">
        <v>184</v>
      </c>
      <c r="C31" s="383"/>
      <c r="D31" s="383"/>
      <c r="E31" s="383"/>
      <c r="F31" s="383"/>
      <c r="G31" s="383"/>
      <c r="H31" s="383"/>
    </row>
    <row r="32" spans="2:17" s="97" customFormat="1" ht="15" customHeight="1" thickTop="1" thickBot="1" x14ac:dyDescent="0.55000000000000004">
      <c r="B32" s="373" t="s">
        <v>140</v>
      </c>
      <c r="C32" s="374"/>
      <c r="D32" s="374"/>
      <c r="E32" s="374"/>
      <c r="F32" s="374"/>
      <c r="G32" s="374"/>
      <c r="H32" s="375"/>
    </row>
    <row r="33" spans="2:8" s="97" customFormat="1" ht="12" customHeight="1" thickTop="1" x14ac:dyDescent="0.5">
      <c r="B33" s="202"/>
      <c r="C33" s="203"/>
      <c r="D33" s="203"/>
      <c r="E33" s="203"/>
      <c r="F33" s="203"/>
      <c r="G33" s="203"/>
      <c r="H33" s="259"/>
    </row>
    <row r="34" spans="2:8" x14ac:dyDescent="0.4">
      <c r="B34" s="74"/>
      <c r="C34" s="77"/>
      <c r="D34" s="268">
        <v>1</v>
      </c>
      <c r="E34" s="268">
        <v>2</v>
      </c>
      <c r="F34" s="268">
        <v>3</v>
      </c>
      <c r="G34" s="268">
        <v>4</v>
      </c>
      <c r="H34" s="269">
        <v>5</v>
      </c>
    </row>
    <row r="35" spans="2:8" x14ac:dyDescent="0.4">
      <c r="B35" s="74"/>
      <c r="C35" s="290" t="s">
        <v>157</v>
      </c>
      <c r="D35" s="107"/>
      <c r="E35" s="107"/>
      <c r="F35" s="107"/>
      <c r="G35" s="107"/>
      <c r="H35" s="247"/>
    </row>
    <row r="36" spans="2:8" x14ac:dyDescent="0.4">
      <c r="B36" s="68" t="s">
        <v>138</v>
      </c>
      <c r="C36" s="297">
        <f>SUM(D36:H36)</f>
        <v>0</v>
      </c>
      <c r="D36" s="148">
        <f>'Fig 5.15'!C17</f>
        <v>0</v>
      </c>
      <c r="E36" s="148">
        <f>'Fig 5.15'!D17</f>
        <v>0</v>
      </c>
      <c r="F36" s="148">
        <f>'Fig 5.15'!E17</f>
        <v>0</v>
      </c>
      <c r="G36" s="148">
        <f>'Fig 5.15'!F17</f>
        <v>0</v>
      </c>
      <c r="H36" s="298">
        <f>'Fig 5.15'!G17</f>
        <v>0</v>
      </c>
    </row>
    <row r="37" spans="2:8" x14ac:dyDescent="0.4">
      <c r="B37" s="150"/>
      <c r="C37" s="299"/>
      <c r="D37" s="294"/>
      <c r="E37" s="294"/>
      <c r="F37" s="294"/>
      <c r="G37" s="294"/>
      <c r="H37" s="300"/>
    </row>
    <row r="38" spans="2:8" x14ac:dyDescent="0.4">
      <c r="B38" s="68" t="s">
        <v>46</v>
      </c>
      <c r="C38" s="301"/>
      <c r="D38" s="294"/>
      <c r="E38" s="294"/>
      <c r="F38" s="294"/>
      <c r="G38" s="294"/>
      <c r="H38" s="300"/>
    </row>
    <row r="39" spans="2:8" x14ac:dyDescent="0.4">
      <c r="B39" s="68" t="s">
        <v>49</v>
      </c>
      <c r="C39" s="302">
        <f t="shared" ref="C39:C47" si="14">SUM(D39:H39)</f>
        <v>0</v>
      </c>
      <c r="D39" s="165">
        <f>'Fig 5.16'!C36</f>
        <v>0</v>
      </c>
      <c r="E39" s="165">
        <f>'Fig 5.16'!D36</f>
        <v>0</v>
      </c>
      <c r="F39" s="165">
        <f>'Fig 5.16'!E36</f>
        <v>0</v>
      </c>
      <c r="G39" s="165">
        <f>'Fig 5.16'!F36</f>
        <v>0</v>
      </c>
      <c r="H39" s="303">
        <f>'Fig 5.16'!G36</f>
        <v>0</v>
      </c>
    </row>
    <row r="40" spans="2:8" x14ac:dyDescent="0.4">
      <c r="B40" s="68" t="s">
        <v>50</v>
      </c>
      <c r="C40" s="302">
        <f t="shared" si="14"/>
        <v>-211372.25</v>
      </c>
      <c r="D40" s="165">
        <f>'Fig 5.16'!C37</f>
        <v>-18100</v>
      </c>
      <c r="E40" s="165">
        <f>'Fig 5.16'!D37</f>
        <v>-31831.166666666668</v>
      </c>
      <c r="F40" s="165">
        <f>'Fig 5.16'!E37</f>
        <v>-83891.583333333328</v>
      </c>
      <c r="G40" s="165">
        <f>'Fig 5.16'!F37</f>
        <v>-43845.833333333336</v>
      </c>
      <c r="H40" s="303">
        <f>'Fig 5.16'!G37</f>
        <v>-33703.666666666672</v>
      </c>
    </row>
    <row r="41" spans="2:8" x14ac:dyDescent="0.4">
      <c r="B41" s="68" t="s">
        <v>100</v>
      </c>
      <c r="C41" s="302">
        <f t="shared" si="14"/>
        <v>-349269.42857142858</v>
      </c>
      <c r="D41" s="165">
        <f>'Fig 5.16'!C38</f>
        <v>-14771.428571428571</v>
      </c>
      <c r="E41" s="165">
        <f>'Fig 5.16'!D38</f>
        <v>-60995</v>
      </c>
      <c r="F41" s="165">
        <f>'Fig 5.16'!E38</f>
        <v>-88269.142857142855</v>
      </c>
      <c r="G41" s="165">
        <f>'Fig 5.16'!F38</f>
        <v>-91833</v>
      </c>
      <c r="H41" s="303">
        <f>'Fig 5.16'!G38</f>
        <v>-93400.857142857145</v>
      </c>
    </row>
    <row r="42" spans="2:8" x14ac:dyDescent="0.4">
      <c r="B42" s="304" t="s">
        <v>51</v>
      </c>
      <c r="C42" s="302">
        <f t="shared" si="14"/>
        <v>0</v>
      </c>
      <c r="D42" s="165">
        <f>'Fig 5.16'!C39</f>
        <v>0</v>
      </c>
      <c r="E42" s="165">
        <f>'Fig 5.16'!D39</f>
        <v>0</v>
      </c>
      <c r="F42" s="165">
        <f>'Fig 5.16'!E39</f>
        <v>0</v>
      </c>
      <c r="G42" s="165">
        <f>'Fig 5.16'!F39</f>
        <v>0</v>
      </c>
      <c r="H42" s="303">
        <f>'Fig 5.16'!G39</f>
        <v>0</v>
      </c>
    </row>
    <row r="43" spans="2:8" x14ac:dyDescent="0.4">
      <c r="B43" s="68" t="s">
        <v>164</v>
      </c>
      <c r="C43" s="302">
        <f t="shared" si="14"/>
        <v>0</v>
      </c>
      <c r="D43" s="165">
        <f>'Fig 5.16'!C40</f>
        <v>0</v>
      </c>
      <c r="E43" s="165">
        <f>'Fig 5.16'!D40</f>
        <v>0</v>
      </c>
      <c r="F43" s="165">
        <f>'Fig 5.16'!E40</f>
        <v>0</v>
      </c>
      <c r="G43" s="165">
        <f>'Fig 5.16'!F40</f>
        <v>0</v>
      </c>
      <c r="H43" s="303">
        <f>'Fig 5.16'!G40</f>
        <v>0</v>
      </c>
    </row>
    <row r="44" spans="2:8" x14ac:dyDescent="0.4">
      <c r="B44" s="68" t="s">
        <v>101</v>
      </c>
      <c r="C44" s="302">
        <f t="shared" si="14"/>
        <v>0</v>
      </c>
      <c r="D44" s="165">
        <f>'Fig 5.16'!C41</f>
        <v>0</v>
      </c>
      <c r="E44" s="165">
        <f>'Fig 5.16'!D41</f>
        <v>0</v>
      </c>
      <c r="F44" s="165">
        <f>'Fig 5.16'!E41</f>
        <v>0</v>
      </c>
      <c r="G44" s="165">
        <f>'Fig 5.16'!F41</f>
        <v>0</v>
      </c>
      <c r="H44" s="303">
        <f>'Fig 5.16'!G41</f>
        <v>0</v>
      </c>
    </row>
    <row r="45" spans="2:8" x14ac:dyDescent="0.4">
      <c r="B45" s="68" t="s">
        <v>52</v>
      </c>
      <c r="C45" s="302">
        <f t="shared" si="14"/>
        <v>0</v>
      </c>
      <c r="D45" s="204">
        <f>'Fig 5.16'!C42</f>
        <v>0</v>
      </c>
      <c r="E45" s="204">
        <f>'Fig 5.16'!D42</f>
        <v>0</v>
      </c>
      <c r="F45" s="204">
        <f>'Fig 5.16'!E42</f>
        <v>0</v>
      </c>
      <c r="G45" s="204">
        <f>'Fig 5.16'!F42</f>
        <v>0</v>
      </c>
      <c r="H45" s="305">
        <f>'Fig 5.16'!G42</f>
        <v>0</v>
      </c>
    </row>
    <row r="46" spans="2:8" x14ac:dyDescent="0.4">
      <c r="B46" s="153" t="s">
        <v>167</v>
      </c>
      <c r="C46" s="302">
        <f>SUM(D46:H46)</f>
        <v>0</v>
      </c>
      <c r="D46" s="356"/>
      <c r="E46" s="356"/>
      <c r="F46" s="356"/>
      <c r="G46" s="356"/>
      <c r="H46" s="413"/>
    </row>
    <row r="47" spans="2:8" s="89" customFormat="1" ht="20.25" customHeight="1" thickBot="1" x14ac:dyDescent="0.55000000000000004">
      <c r="B47" s="73" t="s">
        <v>148</v>
      </c>
      <c r="C47" s="306">
        <f t="shared" si="14"/>
        <v>0</v>
      </c>
      <c r="D47" s="357"/>
      <c r="E47" s="357"/>
      <c r="F47" s="357"/>
      <c r="G47" s="357"/>
      <c r="H47" s="414"/>
    </row>
    <row r="48" spans="2:8" ht="12" thickTop="1" x14ac:dyDescent="0.4">
      <c r="D48" s="256"/>
      <c r="E48" s="256"/>
      <c r="F48" s="256"/>
      <c r="G48" s="256"/>
      <c r="H48" s="336"/>
    </row>
    <row r="49" spans="2:8" x14ac:dyDescent="0.4">
      <c r="B49" s="329" t="s">
        <v>45</v>
      </c>
      <c r="C49" s="245"/>
      <c r="D49" s="256">
        <f>SUM(D36,D39:D47)</f>
        <v>-32871.428571428572</v>
      </c>
      <c r="E49" s="256">
        <f>SUM(E36,E39:E47)</f>
        <v>-92826.166666666672</v>
      </c>
      <c r="F49" s="256">
        <f>SUM(F36,F39:F47)</f>
        <v>-172160.72619047618</v>
      </c>
      <c r="G49" s="256">
        <f>SUM(G36,G39:G47)</f>
        <v>-135678.83333333334</v>
      </c>
      <c r="H49" s="336">
        <f>SUM(H36,H39:H47)</f>
        <v>-127104.52380952382</v>
      </c>
    </row>
  </sheetData>
  <mergeCells count="3">
    <mergeCell ref="B32:H32"/>
    <mergeCell ref="F15:G15"/>
    <mergeCell ref="B31:H31"/>
  </mergeCells>
  <conditionalFormatting sqref="Q16:Q20">
    <cfRule type="cellIs" dxfId="5" priority="3" stopIfTrue="1" operator="equal">
      <formula>0</formula>
    </cfRule>
  </conditionalFormatting>
  <conditionalFormatting sqref="Q16:Q20">
    <cfRule type="cellIs" dxfId="4" priority="1" operator="lessThan">
      <formula>0</formula>
    </cfRule>
    <cfRule type="cellIs" dxfId="3" priority="2" operator="greaterThan">
      <formula>0</formula>
    </cfRule>
  </conditionalFormatting>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K67"/>
  <sheetViews>
    <sheetView zoomScaleNormal="100" workbookViewId="0"/>
  </sheetViews>
  <sheetFormatPr defaultColWidth="9" defaultRowHeight="11.7" x14ac:dyDescent="0.4"/>
  <cols>
    <col min="1" max="1" width="2.8203125" style="4" customWidth="1"/>
    <col min="2" max="2" width="30.8203125" style="4" customWidth="1"/>
    <col min="3" max="3" width="12.17578125" style="4" customWidth="1"/>
    <col min="4" max="8" width="9.52734375" style="4" customWidth="1"/>
    <col min="9" max="9" width="1.64453125" style="4" customWidth="1"/>
    <col min="10" max="10" width="9" style="4"/>
    <col min="11" max="11" width="10.46875" style="4" bestFit="1" customWidth="1"/>
    <col min="12" max="16384" width="9" style="4"/>
  </cols>
  <sheetData>
    <row r="2" spans="2:9" x14ac:dyDescent="0.4">
      <c r="B2" s="144" t="s">
        <v>73</v>
      </c>
      <c r="C2" s="32"/>
    </row>
    <row r="3" spans="2:9" x14ac:dyDescent="0.4">
      <c r="B3" s="82" t="s">
        <v>152</v>
      </c>
      <c r="C3" s="265">
        <v>5</v>
      </c>
    </row>
    <row r="4" spans="2:9" x14ac:dyDescent="0.4">
      <c r="B4" s="145" t="s">
        <v>88</v>
      </c>
      <c r="C4" s="275">
        <f>'Fig 5.17'!C4</f>
        <v>-194000</v>
      </c>
    </row>
    <row r="5" spans="2:9" x14ac:dyDescent="0.4">
      <c r="B5" s="145" t="s">
        <v>91</v>
      </c>
      <c r="C5" s="50">
        <v>7</v>
      </c>
    </row>
    <row r="6" spans="2:9" x14ac:dyDescent="0.4">
      <c r="B6" s="145" t="s">
        <v>116</v>
      </c>
      <c r="C6" s="31">
        <v>0.21</v>
      </c>
    </row>
    <row r="7" spans="2:9" x14ac:dyDescent="0.4">
      <c r="B7" s="145"/>
    </row>
    <row r="8" spans="2:9" x14ac:dyDescent="0.4">
      <c r="B8" s="146" t="s">
        <v>163</v>
      </c>
      <c r="C8" s="52"/>
      <c r="D8" s="277">
        <v>1</v>
      </c>
      <c r="E8" s="277">
        <v>2</v>
      </c>
      <c r="F8" s="277">
        <v>3</v>
      </c>
      <c r="G8" s="277">
        <v>4</v>
      </c>
      <c r="H8" s="278">
        <v>5</v>
      </c>
    </row>
    <row r="9" spans="2:9" x14ac:dyDescent="0.4">
      <c r="B9" s="322" t="s">
        <v>161</v>
      </c>
      <c r="C9" s="41"/>
      <c r="D9" s="208">
        <f>C12</f>
        <v>0</v>
      </c>
      <c r="E9" s="208">
        <f>D12</f>
        <v>0</v>
      </c>
      <c r="F9" s="208">
        <f>E12</f>
        <v>0</v>
      </c>
      <c r="G9" s="208">
        <f>F12</f>
        <v>0</v>
      </c>
      <c r="H9" s="209">
        <f>G12</f>
        <v>0</v>
      </c>
    </row>
    <row r="10" spans="2:9" x14ac:dyDescent="0.4">
      <c r="B10" s="323" t="s">
        <v>93</v>
      </c>
      <c r="C10" s="43"/>
      <c r="D10" s="210">
        <f>IF(D31&lt;0,D31,0)</f>
        <v>0</v>
      </c>
      <c r="E10" s="210">
        <f>IF(E31&lt;0,E31,0)</f>
        <v>0</v>
      </c>
      <c r="F10" s="210">
        <f>IF(F31&lt;0,F31,0)</f>
        <v>0</v>
      </c>
      <c r="G10" s="210">
        <f>IF(G31&lt;0,G31,0)</f>
        <v>0</v>
      </c>
      <c r="H10" s="211">
        <f>IF(H31&lt;0,H31,0)</f>
        <v>0</v>
      </c>
    </row>
    <row r="11" spans="2:9" x14ac:dyDescent="0.4">
      <c r="B11" s="323" t="s">
        <v>160</v>
      </c>
      <c r="C11" s="43"/>
      <c r="D11" s="210">
        <f>IF(D8&lt;&gt;$C$3,IF(AND(D9&lt;0,D31&gt;0),MIN(-D9,D31),0),-D9)*IF(D8&gt;$C$3,0,1)</f>
        <v>0</v>
      </c>
      <c r="E11" s="210">
        <f>IF(E8&lt;&gt;$C$3,IF(AND(E9&lt;0,E31&gt;0),MIN(-E9,E31),0),-E9)*IF(E8&gt;$C$3,0,1)</f>
        <v>0</v>
      </c>
      <c r="F11" s="210">
        <f>IF(F8&lt;&gt;$C$3,IF(AND(F9&lt;0,F31&gt;0),MIN(-F9,F31),0),-F9)*IF(F8&gt;$C$3,0,1)</f>
        <v>0</v>
      </c>
      <c r="G11" s="210">
        <f>IF(G8&lt;&gt;$C$3,IF(AND(G9&lt;0,G31&gt;0),MIN(-G9,G31),0),-G9)*IF(G8&gt;$C$3,0,1)</f>
        <v>0</v>
      </c>
      <c r="H11" s="211">
        <f>IF(H8&lt;&gt;$C$3,IF(AND(H9&lt;0,H31&gt;0),MIN(-H9,H31),0),-H9)*IF(H8&gt;$C$3,0,1)</f>
        <v>0</v>
      </c>
    </row>
    <row r="12" spans="2:9" x14ac:dyDescent="0.4">
      <c r="B12" s="324" t="s">
        <v>162</v>
      </c>
      <c r="C12" s="45"/>
      <c r="D12" s="212">
        <f>SUM(D9:D11)</f>
        <v>0</v>
      </c>
      <c r="E12" s="212">
        <f>SUM(E9:E11)</f>
        <v>0</v>
      </c>
      <c r="F12" s="212">
        <f>SUM(F9:F11)</f>
        <v>0</v>
      </c>
      <c r="G12" s="212">
        <f>SUM(G9:G11)</f>
        <v>0</v>
      </c>
      <c r="H12" s="213">
        <f>SUM(H9:H11)</f>
        <v>0</v>
      </c>
    </row>
    <row r="13" spans="2:9" ht="24" customHeight="1" x14ac:dyDescent="0.4">
      <c r="B13" s="376" t="s">
        <v>159</v>
      </c>
      <c r="C13" s="376"/>
      <c r="D13" s="376"/>
      <c r="E13" s="376"/>
      <c r="F13" s="376"/>
      <c r="G13" s="376"/>
      <c r="H13" s="376"/>
    </row>
    <row r="14" spans="2:9" ht="12" customHeight="1" thickBot="1" x14ac:dyDescent="0.45">
      <c r="B14" s="382" t="s">
        <v>184</v>
      </c>
      <c r="C14" s="382"/>
      <c r="D14" s="382"/>
      <c r="E14" s="382"/>
      <c r="F14" s="382"/>
      <c r="G14" s="382"/>
      <c r="H14" s="382"/>
      <c r="I14" s="382"/>
    </row>
    <row r="15" spans="2:9" ht="15" customHeight="1" thickTop="1" thickBot="1" x14ac:dyDescent="0.45">
      <c r="B15" s="363" t="s">
        <v>102</v>
      </c>
      <c r="C15" s="364"/>
      <c r="D15" s="364"/>
      <c r="E15" s="364"/>
      <c r="F15" s="364"/>
      <c r="G15" s="364"/>
      <c r="H15" s="364"/>
      <c r="I15" s="365"/>
    </row>
    <row r="16" spans="2:9" ht="12" customHeight="1" thickTop="1" x14ac:dyDescent="0.4">
      <c r="B16" s="346"/>
      <c r="C16" s="347"/>
      <c r="D16" s="347"/>
      <c r="E16" s="347"/>
      <c r="F16" s="347"/>
      <c r="G16" s="347"/>
      <c r="H16" s="347"/>
      <c r="I16" s="315"/>
    </row>
    <row r="17" spans="2:9" ht="11.7" customHeight="1" x14ac:dyDescent="0.4">
      <c r="B17" s="150"/>
      <c r="C17" s="149"/>
      <c r="D17" s="268">
        <v>1</v>
      </c>
      <c r="E17" s="268">
        <v>2</v>
      </c>
      <c r="F17" s="268">
        <v>3</v>
      </c>
      <c r="G17" s="268">
        <v>4</v>
      </c>
      <c r="H17" s="276">
        <v>5</v>
      </c>
      <c r="I17" s="200"/>
    </row>
    <row r="18" spans="2:9" x14ac:dyDescent="0.4">
      <c r="B18" s="68"/>
      <c r="C18" s="290" t="s">
        <v>157</v>
      </c>
      <c r="D18" s="152"/>
      <c r="E18" s="152"/>
      <c r="F18" s="152"/>
      <c r="G18" s="152"/>
      <c r="H18" s="152"/>
      <c r="I18" s="200"/>
    </row>
    <row r="19" spans="2:9" x14ac:dyDescent="0.4">
      <c r="B19" s="153" t="s">
        <v>138</v>
      </c>
      <c r="C19" s="292">
        <f>SUM(D19:H19)</f>
        <v>0</v>
      </c>
      <c r="D19" s="327">
        <f>'Fig 5.15'!C17</f>
        <v>0</v>
      </c>
      <c r="E19" s="327">
        <f>'Fig 5.15'!D17</f>
        <v>0</v>
      </c>
      <c r="F19" s="327">
        <f>'Fig 5.15'!E17</f>
        <v>0</v>
      </c>
      <c r="G19" s="327">
        <f>'Fig 5.15'!F17</f>
        <v>0</v>
      </c>
      <c r="H19" s="328">
        <f>'Fig 5.15'!G17</f>
        <v>0</v>
      </c>
      <c r="I19" s="200"/>
    </row>
    <row r="20" spans="2:9" x14ac:dyDescent="0.4">
      <c r="B20" s="68"/>
      <c r="C20" s="295"/>
      <c r="D20" s="204"/>
      <c r="E20" s="204"/>
      <c r="F20" s="204"/>
      <c r="G20" s="204"/>
      <c r="H20" s="207"/>
      <c r="I20" s="200"/>
    </row>
    <row r="21" spans="2:9" x14ac:dyDescent="0.4">
      <c r="B21" s="68" t="s">
        <v>46</v>
      </c>
      <c r="C21" s="295"/>
      <c r="D21" s="204"/>
      <c r="E21" s="204"/>
      <c r="F21" s="204"/>
      <c r="G21" s="204"/>
      <c r="H21" s="207"/>
      <c r="I21" s="200"/>
    </row>
    <row r="22" spans="2:9" x14ac:dyDescent="0.4">
      <c r="B22" s="68" t="s">
        <v>49</v>
      </c>
      <c r="C22" s="291">
        <f t="shared" ref="C22:C44" si="0">SUM(D22:H22)</f>
        <v>0</v>
      </c>
      <c r="D22" s="165">
        <f>'Fig 5.17'!D39</f>
        <v>0</v>
      </c>
      <c r="E22" s="165">
        <f>'Fig 5.17'!E39</f>
        <v>0</v>
      </c>
      <c r="F22" s="165">
        <f>'Fig 5.17'!F39</f>
        <v>0</v>
      </c>
      <c r="G22" s="165">
        <f>'Fig 5.17'!G39</f>
        <v>0</v>
      </c>
      <c r="H22" s="187">
        <f>'Fig 5.17'!H39</f>
        <v>0</v>
      </c>
      <c r="I22" s="200"/>
    </row>
    <row r="23" spans="2:9" x14ac:dyDescent="0.4">
      <c r="B23" s="68" t="s">
        <v>50</v>
      </c>
      <c r="C23" s="291">
        <f t="shared" si="0"/>
        <v>-211372.25</v>
      </c>
      <c r="D23" s="165">
        <f>'Fig 5.17'!D40</f>
        <v>-18100</v>
      </c>
      <c r="E23" s="165">
        <f>'Fig 5.17'!E40</f>
        <v>-31831.166666666668</v>
      </c>
      <c r="F23" s="165">
        <f>'Fig 5.17'!F40</f>
        <v>-83891.583333333328</v>
      </c>
      <c r="G23" s="165">
        <f>'Fig 5.17'!G40</f>
        <v>-43845.833333333336</v>
      </c>
      <c r="H23" s="187">
        <f>'Fig 5.17'!H40</f>
        <v>-33703.666666666672</v>
      </c>
      <c r="I23" s="200"/>
    </row>
    <row r="24" spans="2:9" x14ac:dyDescent="0.4">
      <c r="B24" s="68" t="s">
        <v>100</v>
      </c>
      <c r="C24" s="291">
        <f t="shared" si="0"/>
        <v>-349269.42857142858</v>
      </c>
      <c r="D24" s="165">
        <f>'Fig 5.17'!D41</f>
        <v>-14771.428571428571</v>
      </c>
      <c r="E24" s="165">
        <f>'Fig 5.17'!E41</f>
        <v>-60995</v>
      </c>
      <c r="F24" s="165">
        <f>'Fig 5.17'!F41</f>
        <v>-88269.142857142855</v>
      </c>
      <c r="G24" s="165">
        <f>'Fig 5.17'!G41</f>
        <v>-91833</v>
      </c>
      <c r="H24" s="187">
        <f>'Fig 5.17'!H41</f>
        <v>-93400.857142857145</v>
      </c>
      <c r="I24" s="200"/>
    </row>
    <row r="25" spans="2:9" x14ac:dyDescent="0.4">
      <c r="B25" s="68" t="s">
        <v>167</v>
      </c>
      <c r="C25" s="291">
        <f>SUM(D25:H25)</f>
        <v>0</v>
      </c>
      <c r="D25" s="165">
        <f>'Fig 5.17'!D46</f>
        <v>0</v>
      </c>
      <c r="E25" s="165">
        <f>'Fig 5.17'!E46</f>
        <v>0</v>
      </c>
      <c r="F25" s="165">
        <f>'Fig 5.17'!F46</f>
        <v>0</v>
      </c>
      <c r="G25" s="165">
        <f>'Fig 5.17'!G46</f>
        <v>0</v>
      </c>
      <c r="H25" s="187">
        <f>'Fig 5.17'!H46</f>
        <v>0</v>
      </c>
      <c r="I25" s="200"/>
    </row>
    <row r="26" spans="2:9" x14ac:dyDescent="0.4">
      <c r="B26" s="68" t="s">
        <v>148</v>
      </c>
      <c r="C26" s="291">
        <f>SUM(D26:H26)</f>
        <v>0</v>
      </c>
      <c r="D26" s="165">
        <f>'Fig 5.17'!D47</f>
        <v>0</v>
      </c>
      <c r="E26" s="165">
        <f>'Fig 5.17'!E47</f>
        <v>0</v>
      </c>
      <c r="F26" s="165">
        <f>'Fig 5.17'!F47</f>
        <v>0</v>
      </c>
      <c r="G26" s="165">
        <f>'Fig 5.17'!G47</f>
        <v>0</v>
      </c>
      <c r="H26" s="187">
        <f>'Fig 5.17'!H47</f>
        <v>0</v>
      </c>
      <c r="I26" s="200"/>
    </row>
    <row r="27" spans="2:9" x14ac:dyDescent="0.4">
      <c r="B27" s="68" t="s">
        <v>51</v>
      </c>
      <c r="C27" s="291">
        <f t="shared" si="0"/>
        <v>0</v>
      </c>
      <c r="D27" s="165">
        <f>'Fig 5.17'!D42</f>
        <v>0</v>
      </c>
      <c r="E27" s="165">
        <f>'Fig 5.17'!E42</f>
        <v>0</v>
      </c>
      <c r="F27" s="165">
        <f>'Fig 5.17'!F42</f>
        <v>0</v>
      </c>
      <c r="G27" s="165">
        <f>'Fig 5.17'!G42</f>
        <v>0</v>
      </c>
      <c r="H27" s="187">
        <f>'Fig 5.17'!H42</f>
        <v>0</v>
      </c>
      <c r="I27" s="200"/>
    </row>
    <row r="28" spans="2:9" x14ac:dyDescent="0.4">
      <c r="B28" s="68" t="s">
        <v>164</v>
      </c>
      <c r="C28" s="291">
        <f t="shared" si="0"/>
        <v>0</v>
      </c>
      <c r="D28" s="165">
        <f>'Fig 5.17'!D43</f>
        <v>0</v>
      </c>
      <c r="E28" s="165">
        <f>'Fig 5.17'!E43</f>
        <v>0</v>
      </c>
      <c r="F28" s="165">
        <f>'Fig 5.17'!F43</f>
        <v>0</v>
      </c>
      <c r="G28" s="165">
        <f>'Fig 5.17'!G43</f>
        <v>0</v>
      </c>
      <c r="H28" s="187">
        <f>'Fig 5.17'!H43</f>
        <v>0</v>
      </c>
      <c r="I28" s="200"/>
    </row>
    <row r="29" spans="2:9" x14ac:dyDescent="0.4">
      <c r="B29" s="68" t="s">
        <v>101</v>
      </c>
      <c r="C29" s="291">
        <f t="shared" si="0"/>
        <v>0</v>
      </c>
      <c r="D29" s="165">
        <f>'Fig 5.17'!D44</f>
        <v>0</v>
      </c>
      <c r="E29" s="165">
        <f>'Fig 5.17'!E44</f>
        <v>0</v>
      </c>
      <c r="F29" s="165">
        <f>'Fig 5.17'!F44</f>
        <v>0</v>
      </c>
      <c r="G29" s="165">
        <f>'Fig 5.17'!G44</f>
        <v>0</v>
      </c>
      <c r="H29" s="187">
        <f>'Fig 5.17'!H44</f>
        <v>0</v>
      </c>
      <c r="I29" s="200"/>
    </row>
    <row r="30" spans="2:9" x14ac:dyDescent="0.4">
      <c r="B30" s="68" t="s">
        <v>52</v>
      </c>
      <c r="C30" s="296">
        <f t="shared" si="0"/>
        <v>0</v>
      </c>
      <c r="D30" s="172">
        <f>'Fig 5.17'!D45</f>
        <v>0</v>
      </c>
      <c r="E30" s="172">
        <f>'Fig 5.17'!E45</f>
        <v>0</v>
      </c>
      <c r="F30" s="172">
        <f>'Fig 5.17'!F45</f>
        <v>0</v>
      </c>
      <c r="G30" s="172">
        <f>'Fig 5.17'!G45</f>
        <v>0</v>
      </c>
      <c r="H30" s="214">
        <f>'Fig 5.17'!H45</f>
        <v>0</v>
      </c>
      <c r="I30" s="200"/>
    </row>
    <row r="31" spans="2:9" x14ac:dyDescent="0.4">
      <c r="B31" s="153" t="s">
        <v>90</v>
      </c>
      <c r="C31" s="291">
        <f t="shared" si="0"/>
        <v>0</v>
      </c>
      <c r="D31" s="356"/>
      <c r="E31" s="356"/>
      <c r="F31" s="356"/>
      <c r="G31" s="356"/>
      <c r="H31" s="356"/>
      <c r="I31" s="200"/>
    </row>
    <row r="32" spans="2:9" x14ac:dyDescent="0.4">
      <c r="B32" s="68" t="s">
        <v>89</v>
      </c>
      <c r="C32" s="296">
        <f t="shared" si="0"/>
        <v>0</v>
      </c>
      <c r="D32" s="172">
        <f>-D11</f>
        <v>0</v>
      </c>
      <c r="E32" s="172">
        <f>-E11</f>
        <v>0</v>
      </c>
      <c r="F32" s="172">
        <f>-F11</f>
        <v>0</v>
      </c>
      <c r="G32" s="172">
        <f>-G11</f>
        <v>0</v>
      </c>
      <c r="H32" s="214">
        <f>-H11</f>
        <v>0</v>
      </c>
      <c r="I32" s="200"/>
    </row>
    <row r="33" spans="2:11" x14ac:dyDescent="0.4">
      <c r="B33" s="153" t="s">
        <v>62</v>
      </c>
      <c r="C33" s="291">
        <f t="shared" si="0"/>
        <v>0</v>
      </c>
      <c r="D33" s="420"/>
      <c r="E33" s="420"/>
      <c r="F33" s="420"/>
      <c r="G33" s="420"/>
      <c r="H33" s="420"/>
      <c r="I33" s="200"/>
    </row>
    <row r="34" spans="2:11" x14ac:dyDescent="0.4">
      <c r="B34" s="68" t="s">
        <v>115</v>
      </c>
      <c r="C34" s="291">
        <f t="shared" si="0"/>
        <v>0</v>
      </c>
      <c r="D34" s="204">
        <f>IF(D33&lt;=0,0,-$C$6*D33)</f>
        <v>0</v>
      </c>
      <c r="E34" s="204">
        <f>IF(E33&lt;=0,0,-$C$6*E33)</f>
        <v>0</v>
      </c>
      <c r="F34" s="204">
        <f>IF(F33&lt;=0,0,-$C$6*F33)</f>
        <v>0</v>
      </c>
      <c r="G34" s="204">
        <f>IF(G33&lt;=0,0,-$C$6*G33)</f>
        <v>0</v>
      </c>
      <c r="H34" s="207">
        <f>IF(H33&lt;=0,0,-$C$6*H33)</f>
        <v>0</v>
      </c>
      <c r="I34" s="200"/>
    </row>
    <row r="35" spans="2:11" x14ac:dyDescent="0.4">
      <c r="B35" s="68" t="s">
        <v>63</v>
      </c>
      <c r="C35" s="291">
        <f t="shared" si="0"/>
        <v>0</v>
      </c>
      <c r="D35" s="204">
        <f t="shared" ref="D35:H43" si="1">-D22</f>
        <v>0</v>
      </c>
      <c r="E35" s="204">
        <f t="shared" si="1"/>
        <v>0</v>
      </c>
      <c r="F35" s="204">
        <f t="shared" si="1"/>
        <v>0</v>
      </c>
      <c r="G35" s="204">
        <f t="shared" si="1"/>
        <v>0</v>
      </c>
      <c r="H35" s="207">
        <f t="shared" si="1"/>
        <v>0</v>
      </c>
      <c r="I35" s="200"/>
    </row>
    <row r="36" spans="2:11" x14ac:dyDescent="0.4">
      <c r="B36" s="68" t="s">
        <v>64</v>
      </c>
      <c r="C36" s="291">
        <f t="shared" si="0"/>
        <v>211372.25</v>
      </c>
      <c r="D36" s="204">
        <f t="shared" si="1"/>
        <v>18100</v>
      </c>
      <c r="E36" s="204">
        <f t="shared" si="1"/>
        <v>31831.166666666668</v>
      </c>
      <c r="F36" s="204">
        <f t="shared" si="1"/>
        <v>83891.583333333328</v>
      </c>
      <c r="G36" s="204">
        <f t="shared" si="1"/>
        <v>43845.833333333336</v>
      </c>
      <c r="H36" s="207">
        <f t="shared" si="1"/>
        <v>33703.666666666672</v>
      </c>
      <c r="I36" s="200"/>
    </row>
    <row r="37" spans="2:11" x14ac:dyDescent="0.4">
      <c r="B37" s="68" t="s">
        <v>104</v>
      </c>
      <c r="C37" s="291">
        <f t="shared" si="0"/>
        <v>349269.42857142858</v>
      </c>
      <c r="D37" s="204">
        <f t="shared" si="1"/>
        <v>14771.428571428571</v>
      </c>
      <c r="E37" s="204">
        <f t="shared" si="1"/>
        <v>60995</v>
      </c>
      <c r="F37" s="204">
        <f t="shared" si="1"/>
        <v>88269.142857142855</v>
      </c>
      <c r="G37" s="204">
        <f t="shared" si="1"/>
        <v>91833</v>
      </c>
      <c r="H37" s="207">
        <f t="shared" si="1"/>
        <v>93400.857142857145</v>
      </c>
      <c r="I37" s="200"/>
    </row>
    <row r="38" spans="2:11" x14ac:dyDescent="0.4">
      <c r="B38" s="68" t="s">
        <v>166</v>
      </c>
      <c r="C38" s="291">
        <f>SUM(D38:H38)</f>
        <v>0</v>
      </c>
      <c r="D38" s="204">
        <f t="shared" si="1"/>
        <v>0</v>
      </c>
      <c r="E38" s="204">
        <f t="shared" si="1"/>
        <v>0</v>
      </c>
      <c r="F38" s="204">
        <f t="shared" si="1"/>
        <v>0</v>
      </c>
      <c r="G38" s="204">
        <f t="shared" si="1"/>
        <v>0</v>
      </c>
      <c r="H38" s="207">
        <f t="shared" si="1"/>
        <v>0</v>
      </c>
      <c r="I38" s="200"/>
    </row>
    <row r="39" spans="2:11" x14ac:dyDescent="0.4">
      <c r="B39" s="68" t="s">
        <v>158</v>
      </c>
      <c r="C39" s="291">
        <f>SUM(D39:H39)</f>
        <v>0</v>
      </c>
      <c r="D39" s="204">
        <f t="shared" si="1"/>
        <v>0</v>
      </c>
      <c r="E39" s="204">
        <f t="shared" si="1"/>
        <v>0</v>
      </c>
      <c r="F39" s="204">
        <f t="shared" si="1"/>
        <v>0</v>
      </c>
      <c r="G39" s="204">
        <f t="shared" si="1"/>
        <v>0</v>
      </c>
      <c r="H39" s="204">
        <f t="shared" si="1"/>
        <v>0</v>
      </c>
      <c r="I39" s="200"/>
    </row>
    <row r="40" spans="2:11" x14ac:dyDescent="0.4">
      <c r="B40" s="68" t="s">
        <v>65</v>
      </c>
      <c r="C40" s="291">
        <f t="shared" si="0"/>
        <v>0</v>
      </c>
      <c r="D40" s="204">
        <f t="shared" si="1"/>
        <v>0</v>
      </c>
      <c r="E40" s="204">
        <f t="shared" si="1"/>
        <v>0</v>
      </c>
      <c r="F40" s="204">
        <f t="shared" si="1"/>
        <v>0</v>
      </c>
      <c r="G40" s="204">
        <f t="shared" si="1"/>
        <v>0</v>
      </c>
      <c r="H40" s="207">
        <f t="shared" si="1"/>
        <v>0</v>
      </c>
      <c r="I40" s="200"/>
    </row>
    <row r="41" spans="2:11" x14ac:dyDescent="0.4">
      <c r="B41" s="68" t="s">
        <v>165</v>
      </c>
      <c r="C41" s="291">
        <f t="shared" si="0"/>
        <v>0</v>
      </c>
      <c r="D41" s="204">
        <f t="shared" si="1"/>
        <v>0</v>
      </c>
      <c r="E41" s="204">
        <f t="shared" si="1"/>
        <v>0</v>
      </c>
      <c r="F41" s="204">
        <f t="shared" si="1"/>
        <v>0</v>
      </c>
      <c r="G41" s="204">
        <f t="shared" si="1"/>
        <v>0</v>
      </c>
      <c r="H41" s="204">
        <f t="shared" si="1"/>
        <v>0</v>
      </c>
      <c r="I41" s="200"/>
    </row>
    <row r="42" spans="2:11" x14ac:dyDescent="0.4">
      <c r="B42" s="68" t="s">
        <v>105</v>
      </c>
      <c r="C42" s="291">
        <f t="shared" si="0"/>
        <v>0</v>
      </c>
      <c r="D42" s="204">
        <f t="shared" si="1"/>
        <v>0</v>
      </c>
      <c r="E42" s="204">
        <f t="shared" si="1"/>
        <v>0</v>
      </c>
      <c r="F42" s="204">
        <f t="shared" si="1"/>
        <v>0</v>
      </c>
      <c r="G42" s="204">
        <f t="shared" si="1"/>
        <v>0</v>
      </c>
      <c r="H42" s="207">
        <f t="shared" si="1"/>
        <v>0</v>
      </c>
      <c r="I42" s="200"/>
    </row>
    <row r="43" spans="2:11" x14ac:dyDescent="0.4">
      <c r="B43" s="68" t="s">
        <v>66</v>
      </c>
      <c r="C43" s="296">
        <f t="shared" si="0"/>
        <v>0</v>
      </c>
      <c r="D43" s="230">
        <f t="shared" si="1"/>
        <v>0</v>
      </c>
      <c r="E43" s="230">
        <f t="shared" si="1"/>
        <v>0</v>
      </c>
      <c r="F43" s="230">
        <f t="shared" si="1"/>
        <v>0</v>
      </c>
      <c r="G43" s="230">
        <f t="shared" si="1"/>
        <v>0</v>
      </c>
      <c r="H43" s="314">
        <f t="shared" si="1"/>
        <v>0</v>
      </c>
      <c r="I43" s="200"/>
    </row>
    <row r="44" spans="2:11" ht="20.25" customHeight="1" thickBot="1" x14ac:dyDescent="0.45">
      <c r="B44" s="73" t="s">
        <v>103</v>
      </c>
      <c r="C44" s="348">
        <f t="shared" si="0"/>
        <v>0</v>
      </c>
      <c r="D44" s="415"/>
      <c r="E44" s="415"/>
      <c r="F44" s="415"/>
      <c r="G44" s="415"/>
      <c r="H44" s="415"/>
      <c r="I44" s="349"/>
      <c r="K44" s="332"/>
    </row>
    <row r="45" spans="2:11" ht="23.5" customHeight="1" thickTop="1" x14ac:dyDescent="0.4">
      <c r="B45" s="377" t="s">
        <v>169</v>
      </c>
      <c r="C45" s="377"/>
      <c r="D45" s="377"/>
      <c r="E45" s="377"/>
      <c r="F45" s="377"/>
      <c r="G45" s="377"/>
      <c r="H45" s="377"/>
      <c r="I45" s="103"/>
    </row>
    <row r="46" spans="2:11" x14ac:dyDescent="0.4">
      <c r="B46" s="377"/>
      <c r="C46" s="377"/>
      <c r="D46" s="377"/>
      <c r="E46" s="377"/>
      <c r="F46" s="377"/>
      <c r="G46" s="377"/>
      <c r="H46" s="377"/>
      <c r="I46" s="103"/>
    </row>
    <row r="47" spans="2:11" x14ac:dyDescent="0.4">
      <c r="B47" s="377"/>
      <c r="C47" s="377"/>
      <c r="D47" s="377"/>
      <c r="E47" s="377"/>
      <c r="F47" s="377"/>
      <c r="G47" s="377"/>
      <c r="H47" s="377"/>
      <c r="I47" s="103"/>
    </row>
    <row r="48" spans="2:11" x14ac:dyDescent="0.4">
      <c r="B48" s="47"/>
      <c r="C48" s="47"/>
      <c r="D48" s="48"/>
      <c r="E48" s="48"/>
      <c r="F48" s="48"/>
      <c r="G48" s="48"/>
      <c r="H48" s="48"/>
      <c r="J48" s="331"/>
    </row>
    <row r="49" spans="2:10" x14ac:dyDescent="0.4">
      <c r="B49" s="252" t="s">
        <v>155</v>
      </c>
      <c r="C49" s="253"/>
      <c r="D49" s="254">
        <f>SUM(D33:D43)
+IF(AND(D31&gt;0,ABS(D32)&gt;0,D31&lt;&gt;ABS(D32)),ABS(D32),0)
+IF(D31=-D32,D31)
-IF(AND(D31&lt;0,D32&lt;0),D32,0)</f>
        <v>32871.428571428572</v>
      </c>
      <c r="E49" s="254">
        <f>SUM(E33:E43)
+IF(AND(E31&gt;0,ABS(E32)&gt;0,E31&lt;&gt;ABS(E32)),ABS(E32),0)
+IF(E31=-E32,E31)
-IF(AND(E31&lt;0,E32&lt;0),E32,0)</f>
        <v>92826.166666666672</v>
      </c>
      <c r="F49" s="254">
        <f>SUM(F33:F43)
+IF(AND(F31&gt;0,ABS(F32)&gt;0,F31&lt;&gt;ABS(F32)),ABS(F32),0)
+IF(F31=-F32,F31)
-IF(AND(F31&lt;0,F32&lt;0),F32,0)</f>
        <v>172160.72619047618</v>
      </c>
      <c r="G49" s="254">
        <f>SUM(G33:G43)
+IF(AND(G31&gt;0,ABS(G32)&gt;0,G31&lt;&gt;ABS(G32)),ABS(G32),0)
+IF(G31=-G32,G31)
-IF(AND(G31&lt;0,G32&lt;0),G32,0)</f>
        <v>135678.83333333334</v>
      </c>
      <c r="H49" s="254">
        <f>SUM(H33:H43)
+IF(AND(H31&gt;0,ABS(H32)&gt;0,H31&lt;&gt;ABS(H32)),ABS(H32),0)
+IF(H31=-H32,H31)
-IF(AND(H31&lt;0,H32&lt;0),H32,0)</f>
        <v>127104.52380952382</v>
      </c>
      <c r="I49" s="253"/>
      <c r="J49" s="253"/>
    </row>
    <row r="50" spans="2:10" x14ac:dyDescent="0.4">
      <c r="B50" s="252"/>
      <c r="C50" s="253"/>
      <c r="D50" s="255">
        <f>D49-D44</f>
        <v>32871.428571428572</v>
      </c>
      <c r="E50" s="255">
        <f t="shared" ref="E50:H50" si="2">E49-E44</f>
        <v>92826.166666666672</v>
      </c>
      <c r="F50" s="255">
        <f t="shared" si="2"/>
        <v>172160.72619047618</v>
      </c>
      <c r="G50" s="255">
        <f t="shared" si="2"/>
        <v>135678.83333333334</v>
      </c>
      <c r="H50" s="255">
        <f t="shared" si="2"/>
        <v>127104.52380952382</v>
      </c>
      <c r="I50" s="253"/>
      <c r="J50" s="330"/>
    </row>
    <row r="51" spans="2:10" x14ac:dyDescent="0.4">
      <c r="B51" s="253"/>
      <c r="C51" s="253"/>
      <c r="D51" s="254"/>
      <c r="E51" s="253"/>
      <c r="F51" s="253"/>
      <c r="G51" s="253"/>
      <c r="H51" s="253"/>
      <c r="I51" s="253"/>
      <c r="J51" s="330"/>
    </row>
    <row r="52" spans="2:10" ht="12" customHeight="1" x14ac:dyDescent="0.4">
      <c r="B52" s="378" t="s">
        <v>179</v>
      </c>
      <c r="C52" s="378"/>
      <c r="D52" s="378"/>
      <c r="E52" s="378"/>
      <c r="F52" s="378"/>
      <c r="G52" s="378"/>
      <c r="H52" s="378"/>
      <c r="I52" s="253"/>
      <c r="J52" s="253"/>
    </row>
    <row r="53" spans="2:10" x14ac:dyDescent="0.4">
      <c r="B53" s="378"/>
      <c r="C53" s="378"/>
      <c r="D53" s="378"/>
      <c r="E53" s="378"/>
      <c r="F53" s="378"/>
      <c r="G53" s="378"/>
      <c r="H53" s="378"/>
      <c r="I53" s="253"/>
      <c r="J53" s="253"/>
    </row>
    <row r="54" spans="2:10" x14ac:dyDescent="0.4">
      <c r="B54" s="378"/>
      <c r="C54" s="378"/>
      <c r="D54" s="378"/>
      <c r="E54" s="378"/>
      <c r="F54" s="378"/>
      <c r="G54" s="378"/>
      <c r="H54" s="378"/>
      <c r="I54" s="253"/>
      <c r="J54" s="253"/>
    </row>
    <row r="55" spans="2:10" x14ac:dyDescent="0.4">
      <c r="B55" s="378"/>
      <c r="C55" s="378"/>
      <c r="D55" s="378"/>
      <c r="E55" s="378"/>
      <c r="F55" s="378"/>
      <c r="G55" s="378"/>
      <c r="H55" s="378"/>
      <c r="I55" s="253"/>
      <c r="J55" s="253"/>
    </row>
    <row r="56" spans="2:10" x14ac:dyDescent="0.4">
      <c r="B56" s="378"/>
      <c r="C56" s="378"/>
      <c r="D56" s="378"/>
      <c r="E56" s="378"/>
      <c r="F56" s="378"/>
      <c r="G56" s="378"/>
      <c r="H56" s="378"/>
    </row>
    <row r="57" spans="2:10" x14ac:dyDescent="0.4">
      <c r="B57" s="378"/>
      <c r="C57" s="378"/>
      <c r="D57" s="378"/>
      <c r="E57" s="378"/>
      <c r="F57" s="378"/>
      <c r="G57" s="378"/>
      <c r="H57" s="378"/>
    </row>
    <row r="58" spans="2:10" x14ac:dyDescent="0.4">
      <c r="B58" s="378"/>
      <c r="C58" s="378"/>
      <c r="D58" s="378"/>
      <c r="E58" s="378"/>
      <c r="F58" s="378"/>
      <c r="G58" s="378"/>
      <c r="H58" s="378"/>
    </row>
    <row r="59" spans="2:10" x14ac:dyDescent="0.4">
      <c r="B59" s="378"/>
      <c r="C59" s="378"/>
      <c r="D59" s="378"/>
      <c r="E59" s="378"/>
      <c r="F59" s="378"/>
      <c r="G59" s="378"/>
      <c r="H59" s="378"/>
    </row>
    <row r="60" spans="2:10" x14ac:dyDescent="0.4">
      <c r="B60" s="378"/>
      <c r="C60" s="378"/>
      <c r="D60" s="378"/>
      <c r="E60" s="378"/>
      <c r="F60" s="378"/>
      <c r="G60" s="378"/>
      <c r="H60" s="378"/>
    </row>
    <row r="61" spans="2:10" x14ac:dyDescent="0.4">
      <c r="B61" s="378"/>
      <c r="C61" s="378"/>
      <c r="D61" s="378"/>
      <c r="E61" s="378"/>
      <c r="F61" s="378"/>
      <c r="G61" s="378"/>
      <c r="H61" s="378"/>
    </row>
    <row r="62" spans="2:10" x14ac:dyDescent="0.4">
      <c r="B62" s="378"/>
      <c r="C62" s="378"/>
      <c r="D62" s="378"/>
      <c r="E62" s="378"/>
      <c r="F62" s="378"/>
      <c r="G62" s="378"/>
      <c r="H62" s="378"/>
    </row>
    <row r="63" spans="2:10" x14ac:dyDescent="0.4">
      <c r="B63" s="378"/>
      <c r="C63" s="378"/>
      <c r="D63" s="378"/>
      <c r="E63" s="378"/>
      <c r="F63" s="378"/>
      <c r="G63" s="378"/>
      <c r="H63" s="378"/>
    </row>
    <row r="64" spans="2:10" x14ac:dyDescent="0.4">
      <c r="B64" s="378"/>
      <c r="C64" s="378"/>
      <c r="D64" s="378"/>
      <c r="E64" s="378"/>
      <c r="F64" s="378"/>
      <c r="G64" s="378"/>
      <c r="H64" s="378"/>
    </row>
    <row r="66" spans="2:8" x14ac:dyDescent="0.4">
      <c r="B66" s="340" t="s">
        <v>182</v>
      </c>
    </row>
    <row r="67" spans="2:8" x14ac:dyDescent="0.4">
      <c r="B67" s="340" t="s">
        <v>183</v>
      </c>
      <c r="C67" s="341"/>
      <c r="D67" s="341">
        <f t="shared" ref="D67:H67" si="3">-E34</f>
        <v>0</v>
      </c>
      <c r="E67" s="341">
        <f t="shared" si="3"/>
        <v>0</v>
      </c>
      <c r="F67" s="341">
        <f t="shared" si="3"/>
        <v>0</v>
      </c>
      <c r="G67" s="341">
        <f t="shared" si="3"/>
        <v>0</v>
      </c>
      <c r="H67" s="341">
        <f t="shared" si="3"/>
        <v>0</v>
      </c>
    </row>
  </sheetData>
  <mergeCells count="5">
    <mergeCell ref="B15:I15"/>
    <mergeCell ref="B13:H13"/>
    <mergeCell ref="B45:H47"/>
    <mergeCell ref="B52:H64"/>
    <mergeCell ref="B14:I14"/>
  </mergeCells>
  <conditionalFormatting sqref="D50:H50">
    <cfRule type="cellIs" dxfId="2" priority="1" operator="lessThan">
      <formula>0</formula>
    </cfRule>
    <cfRule type="cellIs" dxfId="1" priority="2" operator="greaterThan">
      <formula>0</formula>
    </cfRule>
    <cfRule type="cellIs" dxfId="0" priority="3" operator="equal">
      <formula>0</formula>
    </cfRule>
  </conditionalFormatting>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F36"/>
  <sheetViews>
    <sheetView workbookViewId="0"/>
  </sheetViews>
  <sheetFormatPr defaultColWidth="9" defaultRowHeight="11.7" x14ac:dyDescent="0.4"/>
  <cols>
    <col min="1" max="1" width="9" style="4"/>
    <col min="2" max="2" width="25" style="4" customWidth="1"/>
    <col min="3" max="3" width="1.64453125" style="4" customWidth="1"/>
    <col min="4" max="4" width="10.64453125" style="4" customWidth="1"/>
    <col min="5" max="5" width="1.64453125" style="4" customWidth="1"/>
    <col min="6" max="6" width="12.8203125" style="4" bestFit="1" customWidth="1"/>
    <col min="7" max="16384" width="9" style="4"/>
  </cols>
  <sheetData>
    <row r="2" spans="2:6" x14ac:dyDescent="0.4">
      <c r="B2" s="144" t="s">
        <v>73</v>
      </c>
      <c r="C2" s="144"/>
    </row>
    <row r="3" spans="2:6" x14ac:dyDescent="0.4">
      <c r="B3" s="145" t="s">
        <v>41</v>
      </c>
      <c r="C3" s="145"/>
      <c r="D3" s="51">
        <v>0.12</v>
      </c>
    </row>
    <row r="4" spans="2:6" x14ac:dyDescent="0.4">
      <c r="B4" s="145" t="s">
        <v>55</v>
      </c>
      <c r="C4" s="145"/>
      <c r="D4" s="51">
        <v>0.5</v>
      </c>
    </row>
    <row r="5" spans="2:6" x14ac:dyDescent="0.4">
      <c r="B5" s="145" t="s">
        <v>92</v>
      </c>
      <c r="C5" s="145"/>
      <c r="D5" s="51">
        <v>0.9</v>
      </c>
    </row>
    <row r="6" spans="2:6" ht="12" thickBot="1" x14ac:dyDescent="0.45"/>
    <row r="7" spans="2:6" ht="15" customHeight="1" thickTop="1" thickBot="1" x14ac:dyDescent="0.45">
      <c r="B7" s="363" t="s">
        <v>121</v>
      </c>
      <c r="C7" s="364"/>
      <c r="D7" s="364"/>
      <c r="E7" s="365"/>
    </row>
    <row r="8" spans="2:6" ht="12" thickTop="1" x14ac:dyDescent="0.4">
      <c r="B8" s="150"/>
      <c r="C8" s="149"/>
      <c r="D8" s="149"/>
      <c r="E8" s="158"/>
      <c r="F8" s="145"/>
    </row>
    <row r="9" spans="2:6" x14ac:dyDescent="0.4">
      <c r="B9" s="68" t="s">
        <v>31</v>
      </c>
      <c r="C9" s="155"/>
      <c r="D9" s="217">
        <v>100000000</v>
      </c>
      <c r="E9" s="158"/>
    </row>
    <row r="10" spans="2:6" x14ac:dyDescent="0.4">
      <c r="B10" s="153"/>
      <c r="C10" s="220"/>
      <c r="D10" s="205"/>
      <c r="E10" s="158"/>
    </row>
    <row r="11" spans="2:6" x14ac:dyDescent="0.4">
      <c r="B11" s="218" t="s">
        <v>118</v>
      </c>
      <c r="C11" s="221"/>
      <c r="D11" s="205"/>
      <c r="E11" s="158"/>
    </row>
    <row r="12" spans="2:6" x14ac:dyDescent="0.4">
      <c r="B12" s="68" t="s">
        <v>39</v>
      </c>
      <c r="C12" s="155"/>
      <c r="D12" s="205">
        <v>90000000</v>
      </c>
      <c r="E12" s="158"/>
    </row>
    <row r="13" spans="2:6" x14ac:dyDescent="0.4">
      <c r="B13" s="68" t="s">
        <v>41</v>
      </c>
      <c r="C13" s="155"/>
      <c r="D13" s="216">
        <v>0.12</v>
      </c>
      <c r="E13" s="158"/>
    </row>
    <row r="14" spans="2:6" x14ac:dyDescent="0.4">
      <c r="B14" s="68" t="s">
        <v>42</v>
      </c>
      <c r="C14" s="155"/>
      <c r="D14" s="205">
        <f>D12*D13</f>
        <v>10800000</v>
      </c>
      <c r="E14" s="158"/>
    </row>
    <row r="15" spans="2:6" x14ac:dyDescent="0.4">
      <c r="B15" s="68"/>
      <c r="C15" s="155"/>
      <c r="D15" s="217"/>
      <c r="E15" s="158"/>
    </row>
    <row r="16" spans="2:6" x14ac:dyDescent="0.4">
      <c r="B16" s="218" t="s">
        <v>117</v>
      </c>
      <c r="C16" s="221"/>
      <c r="D16" s="217"/>
      <c r="E16" s="158"/>
    </row>
    <row r="17" spans="2:5" x14ac:dyDescent="0.4">
      <c r="B17" s="68" t="s">
        <v>26</v>
      </c>
      <c r="C17" s="155"/>
      <c r="D17" s="205">
        <v>9000000</v>
      </c>
      <c r="E17" s="158"/>
    </row>
    <row r="18" spans="2:5" x14ac:dyDescent="0.4">
      <c r="B18" s="68" t="s">
        <v>53</v>
      </c>
      <c r="C18" s="155"/>
      <c r="D18" s="205">
        <v>-8000000</v>
      </c>
      <c r="E18" s="158"/>
    </row>
    <row r="19" spans="2:5" x14ac:dyDescent="0.4">
      <c r="B19" s="68" t="s">
        <v>54</v>
      </c>
      <c r="C19" s="155"/>
      <c r="D19" s="206">
        <f>-D14</f>
        <v>-10800000</v>
      </c>
      <c r="E19" s="158"/>
    </row>
    <row r="20" spans="2:5" x14ac:dyDescent="0.4">
      <c r="B20" s="68" t="s">
        <v>45</v>
      </c>
      <c r="C20" s="155"/>
      <c r="D20" s="205">
        <f>SUM(D17:D19)</f>
        <v>-9800000</v>
      </c>
      <c r="E20" s="158"/>
    </row>
    <row r="21" spans="2:5" x14ac:dyDescent="0.4">
      <c r="B21" s="68"/>
      <c r="C21" s="155"/>
      <c r="D21" s="205"/>
      <c r="E21" s="158"/>
    </row>
    <row r="22" spans="2:5" x14ac:dyDescent="0.4">
      <c r="B22" s="218" t="s">
        <v>120</v>
      </c>
      <c r="C22" s="221"/>
      <c r="D22" s="205"/>
      <c r="E22" s="158"/>
    </row>
    <row r="23" spans="2:5" x14ac:dyDescent="0.4">
      <c r="B23" s="68" t="s">
        <v>45</v>
      </c>
      <c r="C23" s="155"/>
      <c r="D23" s="205">
        <f>D20</f>
        <v>-9800000</v>
      </c>
      <c r="E23" s="158"/>
    </row>
    <row r="24" spans="2:5" x14ac:dyDescent="0.4">
      <c r="B24" s="68" t="s">
        <v>55</v>
      </c>
      <c r="C24" s="155"/>
      <c r="D24" s="219">
        <f>D4</f>
        <v>0.5</v>
      </c>
      <c r="E24" s="158"/>
    </row>
    <row r="25" spans="2:5" x14ac:dyDescent="0.4">
      <c r="B25" s="68" t="s">
        <v>56</v>
      </c>
      <c r="C25" s="155"/>
      <c r="D25" s="205">
        <f>-D24*D23</f>
        <v>4900000</v>
      </c>
      <c r="E25" s="158"/>
    </row>
    <row r="26" spans="2:5" x14ac:dyDescent="0.4">
      <c r="B26" s="154"/>
      <c r="C26" s="222"/>
      <c r="D26" s="205"/>
      <c r="E26" s="158"/>
    </row>
    <row r="27" spans="2:5" x14ac:dyDescent="0.4">
      <c r="B27" s="218" t="s">
        <v>57</v>
      </c>
      <c r="C27" s="221"/>
      <c r="D27" s="205"/>
      <c r="E27" s="158"/>
    </row>
    <row r="28" spans="2:5" x14ac:dyDescent="0.4">
      <c r="B28" s="68" t="s">
        <v>26</v>
      </c>
      <c r="C28" s="155"/>
      <c r="D28" s="205">
        <f>D17</f>
        <v>9000000</v>
      </c>
      <c r="E28" s="158"/>
    </row>
    <row r="29" spans="2:5" x14ac:dyDescent="0.4">
      <c r="B29" s="68" t="s">
        <v>58</v>
      </c>
      <c r="C29" s="155"/>
      <c r="D29" s="205">
        <v>-2000000</v>
      </c>
      <c r="E29" s="158"/>
    </row>
    <row r="30" spans="2:5" x14ac:dyDescent="0.4">
      <c r="B30" s="68" t="s">
        <v>54</v>
      </c>
      <c r="C30" s="155"/>
      <c r="D30" s="205">
        <f>D19</f>
        <v>-10800000</v>
      </c>
      <c r="E30" s="158"/>
    </row>
    <row r="31" spans="2:5" x14ac:dyDescent="0.4">
      <c r="B31" s="68" t="s">
        <v>119</v>
      </c>
      <c r="C31" s="155"/>
      <c r="D31" s="206">
        <f>+D25*D5</f>
        <v>4410000</v>
      </c>
      <c r="E31" s="158"/>
    </row>
    <row r="32" spans="2:5" s="89" customFormat="1" ht="20.25" customHeight="1" thickBot="1" x14ac:dyDescent="0.55000000000000004">
      <c r="B32" s="73" t="s">
        <v>59</v>
      </c>
      <c r="C32" s="223"/>
      <c r="D32" s="147">
        <f>SUM(D28:D31)</f>
        <v>610000</v>
      </c>
      <c r="E32" s="161"/>
    </row>
    <row r="33" spans="2:6" ht="12" thickTop="1" x14ac:dyDescent="0.4">
      <c r="B33" s="224"/>
      <c r="C33" s="224"/>
      <c r="D33" s="55"/>
      <c r="E33" s="145"/>
      <c r="F33" s="145"/>
    </row>
    <row r="34" spans="2:6" x14ac:dyDescent="0.4">
      <c r="E34" s="145"/>
      <c r="F34" s="145"/>
    </row>
    <row r="35" spans="2:6" x14ac:dyDescent="0.4">
      <c r="E35" s="145"/>
      <c r="F35" s="145"/>
    </row>
    <row r="36" spans="2:6" x14ac:dyDescent="0.4">
      <c r="E36" s="145"/>
      <c r="F36" s="145"/>
    </row>
  </sheetData>
  <mergeCells count="1">
    <mergeCell ref="B7:E7"/>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G20"/>
  <sheetViews>
    <sheetView workbookViewId="0"/>
  </sheetViews>
  <sheetFormatPr defaultColWidth="9" defaultRowHeight="11.7" x14ac:dyDescent="0.4"/>
  <cols>
    <col min="1" max="1" width="9" style="4"/>
    <col min="2" max="2" width="29.52734375" style="4" customWidth="1"/>
    <col min="3" max="3" width="10.234375" style="4" customWidth="1"/>
    <col min="4" max="6" width="9.52734375" style="4" customWidth="1"/>
    <col min="7" max="7" width="1.64453125" style="4" customWidth="1"/>
    <col min="8" max="16384" width="9" style="4"/>
  </cols>
  <sheetData>
    <row r="1" spans="2:7" ht="12" thickBot="1" x14ac:dyDescent="0.45"/>
    <row r="2" spans="2:7" ht="15" customHeight="1" thickTop="1" thickBot="1" x14ac:dyDescent="0.45">
      <c r="B2" s="363" t="s">
        <v>126</v>
      </c>
      <c r="C2" s="364"/>
      <c r="D2" s="364"/>
      <c r="E2" s="364"/>
      <c r="F2" s="364"/>
      <c r="G2" s="365"/>
    </row>
    <row r="3" spans="2:7" ht="12" customHeight="1" thickTop="1" x14ac:dyDescent="0.4">
      <c r="B3" s="157"/>
      <c r="C3" s="149"/>
      <c r="D3" s="149"/>
      <c r="E3" s="149"/>
      <c r="F3" s="149"/>
      <c r="G3" s="67"/>
    </row>
    <row r="4" spans="2:7" x14ac:dyDescent="0.4">
      <c r="B4" s="218" t="s">
        <v>125</v>
      </c>
      <c r="C4" s="149"/>
      <c r="D4" s="149"/>
      <c r="E4" s="149"/>
      <c r="F4" s="149"/>
      <c r="G4" s="67"/>
    </row>
    <row r="5" spans="2:7" x14ac:dyDescent="0.4">
      <c r="B5" s="68"/>
      <c r="C5" s="149"/>
      <c r="D5" s="149"/>
      <c r="E5" s="149"/>
      <c r="F5" s="181"/>
      <c r="G5" s="67"/>
    </row>
    <row r="6" spans="2:7" x14ac:dyDescent="0.4">
      <c r="B6" s="68" t="s">
        <v>123</v>
      </c>
      <c r="C6" s="149"/>
      <c r="D6" s="149"/>
      <c r="E6" s="149"/>
      <c r="F6" s="186">
        <v>133000000</v>
      </c>
      <c r="G6" s="67"/>
    </row>
    <row r="7" spans="2:7" x14ac:dyDescent="0.4">
      <c r="B7" s="68" t="s">
        <v>60</v>
      </c>
      <c r="C7" s="149"/>
      <c r="D7" s="149"/>
      <c r="E7" s="149"/>
      <c r="F7" s="190">
        <v>-90000000</v>
      </c>
      <c r="G7" s="67"/>
    </row>
    <row r="8" spans="2:7" x14ac:dyDescent="0.4">
      <c r="B8" s="68" t="s">
        <v>61</v>
      </c>
      <c r="C8" s="149"/>
      <c r="D8" s="149"/>
      <c r="E8" s="149"/>
      <c r="F8" s="186">
        <f>+F6+F7</f>
        <v>43000000</v>
      </c>
      <c r="G8" s="67"/>
    </row>
    <row r="9" spans="2:7" x14ac:dyDescent="0.4">
      <c r="B9" s="150"/>
      <c r="C9" s="149"/>
      <c r="D9" s="149"/>
      <c r="E9" s="149"/>
      <c r="F9" s="181"/>
      <c r="G9" s="67"/>
    </row>
    <row r="10" spans="2:7" x14ac:dyDescent="0.4">
      <c r="B10" s="227" t="s">
        <v>122</v>
      </c>
      <c r="C10" s="149"/>
      <c r="D10" s="149"/>
      <c r="E10" s="149"/>
      <c r="F10" s="181"/>
      <c r="G10" s="67"/>
    </row>
    <row r="11" spans="2:7" x14ac:dyDescent="0.4">
      <c r="B11" s="159"/>
      <c r="C11" s="160">
        <v>0</v>
      </c>
      <c r="D11" s="160">
        <v>1</v>
      </c>
      <c r="E11" s="160">
        <v>2</v>
      </c>
      <c r="F11" s="225">
        <v>3</v>
      </c>
      <c r="G11" s="67"/>
    </row>
    <row r="12" spans="2:7" x14ac:dyDescent="0.4">
      <c r="B12" s="150"/>
      <c r="C12" s="149"/>
      <c r="D12" s="149"/>
      <c r="E12" s="149"/>
      <c r="F12" s="181"/>
      <c r="G12" s="67"/>
    </row>
    <row r="13" spans="2:7" x14ac:dyDescent="0.4">
      <c r="B13" s="68" t="s">
        <v>48</v>
      </c>
      <c r="C13" s="165">
        <v>-10000000</v>
      </c>
      <c r="D13" s="165"/>
      <c r="E13" s="165"/>
      <c r="F13" s="186"/>
      <c r="G13" s="67"/>
    </row>
    <row r="14" spans="2:7" x14ac:dyDescent="0.4">
      <c r="B14" s="68" t="s">
        <v>124</v>
      </c>
      <c r="C14" s="165"/>
      <c r="D14" s="165">
        <f>'Fig 5.19'!D32</f>
        <v>610000</v>
      </c>
      <c r="E14" s="165">
        <f>$D$14</f>
        <v>610000</v>
      </c>
      <c r="F14" s="186">
        <f>$D$14</f>
        <v>610000</v>
      </c>
      <c r="G14" s="67"/>
    </row>
    <row r="15" spans="2:7" x14ac:dyDescent="0.4">
      <c r="B15" s="68" t="s">
        <v>61</v>
      </c>
      <c r="C15" s="172"/>
      <c r="D15" s="172"/>
      <c r="E15" s="172"/>
      <c r="F15" s="190">
        <v>43000000</v>
      </c>
      <c r="G15" s="67"/>
    </row>
    <row r="16" spans="2:7" ht="12" customHeight="1" x14ac:dyDescent="0.4">
      <c r="B16" s="68" t="s">
        <v>106</v>
      </c>
      <c r="C16" s="148">
        <f>+SUM(C13:C15)</f>
        <v>-10000000</v>
      </c>
      <c r="D16" s="148">
        <f>+SUM(D13:D15)</f>
        <v>610000</v>
      </c>
      <c r="E16" s="148">
        <f>+SUM(E13:E15)</f>
        <v>610000</v>
      </c>
      <c r="F16" s="226">
        <f>+SUM(F13:F15)</f>
        <v>43610000</v>
      </c>
      <c r="G16" s="67"/>
    </row>
    <row r="17" spans="2:7" ht="12" customHeight="1" x14ac:dyDescent="0.4">
      <c r="B17" s="68"/>
      <c r="C17" s="148"/>
      <c r="D17" s="148"/>
      <c r="E17" s="148"/>
      <c r="F17" s="226"/>
      <c r="G17" s="67"/>
    </row>
    <row r="18" spans="2:7" x14ac:dyDescent="0.4">
      <c r="B18" s="231" t="s">
        <v>127</v>
      </c>
      <c r="C18" s="232">
        <f>SUM(C16:F16)</f>
        <v>34830000</v>
      </c>
      <c r="D18" s="149"/>
      <c r="E18" s="149"/>
      <c r="F18" s="181"/>
      <c r="G18" s="67"/>
    </row>
    <row r="19" spans="2:7" s="89" customFormat="1" ht="20.25" customHeight="1" thickBot="1" x14ac:dyDescent="0.55000000000000004">
      <c r="B19" s="233" t="s">
        <v>128</v>
      </c>
      <c r="C19" s="234">
        <f>+IRR(C16:F16)</f>
        <v>0.66697414151057188</v>
      </c>
      <c r="D19" s="156"/>
      <c r="E19" s="156"/>
      <c r="F19" s="156"/>
      <c r="G19" s="195"/>
    </row>
    <row r="20" spans="2:7" ht="12" thickTop="1" x14ac:dyDescent="0.4"/>
  </sheetData>
  <mergeCells count="1">
    <mergeCell ref="B2:G2"/>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FAE94-35C2-4447-8B49-18AF9DC00B35}">
  <dimension ref="B2:K36"/>
  <sheetViews>
    <sheetView workbookViewId="0"/>
  </sheetViews>
  <sheetFormatPr defaultColWidth="9" defaultRowHeight="11.7" x14ac:dyDescent="0.4"/>
  <cols>
    <col min="1" max="1" width="9" style="4"/>
    <col min="2" max="2" width="25" style="4" customWidth="1"/>
    <col min="3" max="3" width="1.64453125" style="4" customWidth="1"/>
    <col min="4" max="4" width="10.64453125" style="4" customWidth="1"/>
    <col min="5" max="5" width="1.64453125" style="4" customWidth="1"/>
    <col min="6" max="6" width="2.8203125" style="4" customWidth="1"/>
    <col min="7" max="7" width="25" style="4" customWidth="1"/>
    <col min="8" max="8" width="1.64453125" style="4" customWidth="1"/>
    <col min="9" max="9" width="10.64453125" style="4" customWidth="1"/>
    <col min="10" max="10" width="1.64453125" style="4" customWidth="1"/>
    <col min="11" max="16384" width="9" style="4"/>
  </cols>
  <sheetData>
    <row r="2" spans="2:11" x14ac:dyDescent="0.4">
      <c r="B2" s="144" t="s">
        <v>73</v>
      </c>
      <c r="C2" s="144"/>
      <c r="G2" s="144"/>
      <c r="H2" s="144"/>
    </row>
    <row r="3" spans="2:11" x14ac:dyDescent="0.4">
      <c r="B3" s="145" t="s">
        <v>41</v>
      </c>
      <c r="C3" s="145"/>
      <c r="D3" s="51">
        <v>0.12</v>
      </c>
      <c r="G3" s="145"/>
      <c r="H3" s="145"/>
      <c r="I3" s="51"/>
    </row>
    <row r="4" spans="2:11" x14ac:dyDescent="0.4">
      <c r="B4" s="145" t="s">
        <v>55</v>
      </c>
      <c r="C4" s="145"/>
      <c r="D4" s="51">
        <v>0.5</v>
      </c>
      <c r="G4" s="145"/>
      <c r="H4" s="145"/>
      <c r="I4" s="51"/>
    </row>
    <row r="5" spans="2:11" x14ac:dyDescent="0.4">
      <c r="B5" s="145" t="s">
        <v>92</v>
      </c>
      <c r="C5" s="145"/>
      <c r="D5" s="51">
        <v>0.9</v>
      </c>
      <c r="G5" s="145"/>
      <c r="H5" s="145"/>
      <c r="I5" s="51"/>
      <c r="K5" s="55"/>
    </row>
    <row r="6" spans="2:11" ht="12" thickBot="1" x14ac:dyDescent="0.45">
      <c r="K6" s="55"/>
    </row>
    <row r="7" spans="2:11" ht="15" customHeight="1" thickTop="1" thickBot="1" x14ac:dyDescent="0.45">
      <c r="B7" s="363" t="s">
        <v>121</v>
      </c>
      <c r="C7" s="364"/>
      <c r="D7" s="364"/>
      <c r="E7" s="365"/>
      <c r="F7" s="30"/>
      <c r="G7" s="363" t="s">
        <v>130</v>
      </c>
      <c r="H7" s="364"/>
      <c r="I7" s="364"/>
      <c r="J7" s="365"/>
      <c r="K7" s="55"/>
    </row>
    <row r="8" spans="2:11" ht="12" thickTop="1" x14ac:dyDescent="0.4">
      <c r="B8" s="150"/>
      <c r="C8" s="149"/>
      <c r="D8" s="149"/>
      <c r="E8" s="158"/>
      <c r="F8" s="215"/>
      <c r="G8" s="150"/>
      <c r="H8" s="149"/>
      <c r="I8" s="149"/>
      <c r="J8" s="158"/>
      <c r="K8" s="55"/>
    </row>
    <row r="9" spans="2:11" x14ac:dyDescent="0.4">
      <c r="B9" s="68" t="s">
        <v>31</v>
      </c>
      <c r="C9" s="155"/>
      <c r="D9" s="217">
        <v>100000000</v>
      </c>
      <c r="E9" s="158"/>
      <c r="F9" s="30"/>
      <c r="G9" s="68" t="s">
        <v>31</v>
      </c>
      <c r="H9" s="155"/>
      <c r="I9" s="217">
        <v>100000000</v>
      </c>
      <c r="J9" s="67"/>
      <c r="K9" s="55"/>
    </row>
    <row r="10" spans="2:11" x14ac:dyDescent="0.4">
      <c r="B10" s="153"/>
      <c r="C10" s="220"/>
      <c r="D10" s="205"/>
      <c r="E10" s="158"/>
      <c r="F10" s="30"/>
      <c r="G10" s="153"/>
      <c r="H10" s="220"/>
      <c r="I10" s="205"/>
      <c r="J10" s="67"/>
      <c r="K10" s="55"/>
    </row>
    <row r="11" spans="2:11" x14ac:dyDescent="0.4">
      <c r="B11" s="218" t="s">
        <v>118</v>
      </c>
      <c r="C11" s="221"/>
      <c r="D11" s="205"/>
      <c r="E11" s="158"/>
      <c r="F11" s="30"/>
      <c r="G11" s="218" t="s">
        <v>118</v>
      </c>
      <c r="H11" s="221"/>
      <c r="I11" s="205"/>
      <c r="J11" s="67"/>
      <c r="K11" s="55"/>
    </row>
    <row r="12" spans="2:11" x14ac:dyDescent="0.4">
      <c r="B12" s="68" t="s">
        <v>39</v>
      </c>
      <c r="C12" s="155"/>
      <c r="D12" s="205">
        <v>90000000</v>
      </c>
      <c r="E12" s="158"/>
      <c r="F12" s="30"/>
      <c r="G12" s="68" t="s">
        <v>39</v>
      </c>
      <c r="H12" s="155"/>
      <c r="I12" s="205">
        <v>90000000</v>
      </c>
      <c r="J12" s="67"/>
    </row>
    <row r="13" spans="2:11" x14ac:dyDescent="0.4">
      <c r="B13" s="68" t="s">
        <v>41</v>
      </c>
      <c r="C13" s="155"/>
      <c r="D13" s="216">
        <v>0.12</v>
      </c>
      <c r="E13" s="158"/>
      <c r="F13" s="30"/>
      <c r="G13" s="68" t="s">
        <v>41</v>
      </c>
      <c r="H13" s="155"/>
      <c r="I13" s="216">
        <v>0.12</v>
      </c>
      <c r="J13" s="67"/>
    </row>
    <row r="14" spans="2:11" x14ac:dyDescent="0.4">
      <c r="B14" s="68" t="s">
        <v>42</v>
      </c>
      <c r="C14" s="155"/>
      <c r="D14" s="205">
        <f>D12*D13</f>
        <v>10800000</v>
      </c>
      <c r="E14" s="158"/>
      <c r="F14" s="30"/>
      <c r="G14" s="68" t="s">
        <v>42</v>
      </c>
      <c r="H14" s="155"/>
      <c r="I14" s="205">
        <f>I12*I13</f>
        <v>10800000</v>
      </c>
      <c r="J14" s="67"/>
    </row>
    <row r="15" spans="2:11" x14ac:dyDescent="0.4">
      <c r="B15" s="68"/>
      <c r="C15" s="155"/>
      <c r="D15" s="217"/>
      <c r="E15" s="158"/>
      <c r="F15" s="30"/>
      <c r="G15" s="68"/>
      <c r="H15" s="155"/>
      <c r="I15" s="217"/>
      <c r="J15" s="67"/>
    </row>
    <row r="16" spans="2:11" x14ac:dyDescent="0.4">
      <c r="B16" s="218" t="s">
        <v>117</v>
      </c>
      <c r="C16" s="221"/>
      <c r="D16" s="217"/>
      <c r="E16" s="158"/>
      <c r="F16" s="30"/>
      <c r="G16" s="218" t="s">
        <v>117</v>
      </c>
      <c r="H16" s="221"/>
      <c r="I16" s="217"/>
      <c r="J16" s="67"/>
    </row>
    <row r="17" spans="2:10" x14ac:dyDescent="0.4">
      <c r="B17" s="68" t="s">
        <v>26</v>
      </c>
      <c r="C17" s="155"/>
      <c r="D17" s="205">
        <v>9000000</v>
      </c>
      <c r="E17" s="158"/>
      <c r="F17" s="30"/>
      <c r="G17" s="68" t="s">
        <v>26</v>
      </c>
      <c r="H17" s="155"/>
      <c r="I17" s="205">
        <v>9000000</v>
      </c>
      <c r="J17" s="67"/>
    </row>
    <row r="18" spans="2:10" x14ac:dyDescent="0.4">
      <c r="B18" s="68" t="s">
        <v>53</v>
      </c>
      <c r="C18" s="155"/>
      <c r="D18" s="205">
        <v>-8000000</v>
      </c>
      <c r="E18" s="158"/>
      <c r="F18" s="30"/>
      <c r="G18" s="68" t="s">
        <v>53</v>
      </c>
      <c r="H18" s="155"/>
      <c r="I18" s="205">
        <v>-4000000</v>
      </c>
      <c r="J18" s="67"/>
    </row>
    <row r="19" spans="2:10" x14ac:dyDescent="0.4">
      <c r="B19" s="68" t="s">
        <v>54</v>
      </c>
      <c r="C19" s="155"/>
      <c r="D19" s="206">
        <f>-D14</f>
        <v>-10800000</v>
      </c>
      <c r="E19" s="158"/>
      <c r="F19" s="30"/>
      <c r="G19" s="68" t="s">
        <v>54</v>
      </c>
      <c r="H19" s="155"/>
      <c r="I19" s="206">
        <f>-I14</f>
        <v>-10800000</v>
      </c>
      <c r="J19" s="67"/>
    </row>
    <row r="20" spans="2:10" x14ac:dyDescent="0.4">
      <c r="B20" s="68" t="s">
        <v>45</v>
      </c>
      <c r="C20" s="155"/>
      <c r="D20" s="205">
        <f>SUM(D17:D19)</f>
        <v>-9800000</v>
      </c>
      <c r="E20" s="158"/>
      <c r="F20" s="30"/>
      <c r="G20" s="68" t="s">
        <v>45</v>
      </c>
      <c r="H20" s="155"/>
      <c r="I20" s="205">
        <f>SUM(I17:I19)</f>
        <v>-5800000</v>
      </c>
      <c r="J20" s="67"/>
    </row>
    <row r="21" spans="2:10" x14ac:dyDescent="0.4">
      <c r="B21" s="68"/>
      <c r="C21" s="155"/>
      <c r="D21" s="205"/>
      <c r="E21" s="158"/>
      <c r="F21" s="30"/>
      <c r="G21" s="68"/>
      <c r="H21" s="155"/>
      <c r="I21" s="205"/>
      <c r="J21" s="67"/>
    </row>
    <row r="22" spans="2:10" x14ac:dyDescent="0.4">
      <c r="B22" s="218" t="s">
        <v>120</v>
      </c>
      <c r="C22" s="221"/>
      <c r="D22" s="205"/>
      <c r="E22" s="158"/>
      <c r="F22" s="30"/>
      <c r="G22" s="379" t="s">
        <v>72</v>
      </c>
      <c r="H22" s="380"/>
      <c r="I22" s="380"/>
      <c r="J22" s="381"/>
    </row>
    <row r="23" spans="2:10" x14ac:dyDescent="0.4">
      <c r="B23" s="68" t="s">
        <v>45</v>
      </c>
      <c r="C23" s="155"/>
      <c r="D23" s="205">
        <f>D20</f>
        <v>-9800000</v>
      </c>
      <c r="E23" s="158"/>
      <c r="F23" s="30"/>
      <c r="G23" s="379"/>
      <c r="H23" s="380"/>
      <c r="I23" s="380"/>
      <c r="J23" s="381"/>
    </row>
    <row r="24" spans="2:10" x14ac:dyDescent="0.4">
      <c r="B24" s="68" t="s">
        <v>55</v>
      </c>
      <c r="C24" s="155"/>
      <c r="D24" s="219">
        <f>D4</f>
        <v>0.5</v>
      </c>
      <c r="E24" s="158"/>
      <c r="F24" s="30"/>
      <c r="G24" s="379"/>
      <c r="H24" s="380"/>
      <c r="I24" s="380"/>
      <c r="J24" s="381"/>
    </row>
    <row r="25" spans="2:10" x14ac:dyDescent="0.4">
      <c r="B25" s="68" t="s">
        <v>56</v>
      </c>
      <c r="C25" s="155"/>
      <c r="D25" s="205">
        <f>-D24*D23</f>
        <v>4900000</v>
      </c>
      <c r="E25" s="158"/>
      <c r="F25" s="30"/>
      <c r="G25" s="379"/>
      <c r="H25" s="380"/>
      <c r="I25" s="380"/>
      <c r="J25" s="381"/>
    </row>
    <row r="26" spans="2:10" x14ac:dyDescent="0.4">
      <c r="B26" s="154"/>
      <c r="C26" s="222"/>
      <c r="D26" s="205"/>
      <c r="E26" s="158"/>
      <c r="F26" s="30"/>
      <c r="G26" s="154"/>
      <c r="H26" s="222"/>
      <c r="I26" s="205"/>
      <c r="J26" s="67"/>
    </row>
    <row r="27" spans="2:10" x14ac:dyDescent="0.4">
      <c r="B27" s="218" t="s">
        <v>57</v>
      </c>
      <c r="C27" s="221"/>
      <c r="D27" s="205"/>
      <c r="E27" s="158"/>
      <c r="F27" s="30"/>
      <c r="G27" s="218" t="s">
        <v>57</v>
      </c>
      <c r="H27" s="221"/>
      <c r="I27" s="205"/>
      <c r="J27" s="67"/>
    </row>
    <row r="28" spans="2:10" x14ac:dyDescent="0.4">
      <c r="B28" s="68" t="s">
        <v>26</v>
      </c>
      <c r="C28" s="155"/>
      <c r="D28" s="205">
        <f>D17</f>
        <v>9000000</v>
      </c>
      <c r="E28" s="158"/>
      <c r="F28" s="30"/>
      <c r="G28" s="68" t="s">
        <v>26</v>
      </c>
      <c r="H28" s="155"/>
      <c r="I28" s="205">
        <f>I17</f>
        <v>9000000</v>
      </c>
      <c r="J28" s="67"/>
    </row>
    <row r="29" spans="2:10" x14ac:dyDescent="0.4">
      <c r="B29" s="68" t="s">
        <v>58</v>
      </c>
      <c r="C29" s="155"/>
      <c r="D29" s="205">
        <v>-2000000</v>
      </c>
      <c r="E29" s="158"/>
      <c r="F29" s="30"/>
      <c r="G29" s="68" t="s">
        <v>58</v>
      </c>
      <c r="H29" s="155"/>
      <c r="I29" s="205">
        <v>-2000000</v>
      </c>
      <c r="J29" s="67"/>
    </row>
    <row r="30" spans="2:10" x14ac:dyDescent="0.4">
      <c r="B30" s="68" t="s">
        <v>54</v>
      </c>
      <c r="C30" s="155"/>
      <c r="D30" s="205">
        <f>D19</f>
        <v>-10800000</v>
      </c>
      <c r="E30" s="158"/>
      <c r="F30" s="30"/>
      <c r="G30" s="68" t="s">
        <v>54</v>
      </c>
      <c r="H30" s="155"/>
      <c r="I30" s="205">
        <f>I19</f>
        <v>-10800000</v>
      </c>
      <c r="J30" s="67"/>
    </row>
    <row r="31" spans="2:10" x14ac:dyDescent="0.4">
      <c r="B31" s="68" t="s">
        <v>119</v>
      </c>
      <c r="C31" s="155"/>
      <c r="D31" s="206">
        <f>+D25*D5</f>
        <v>4410000</v>
      </c>
      <c r="E31" s="158"/>
      <c r="F31" s="30"/>
      <c r="G31" s="68" t="s">
        <v>129</v>
      </c>
      <c r="H31" s="155"/>
      <c r="I31" s="206">
        <v>0</v>
      </c>
      <c r="J31" s="67"/>
    </row>
    <row r="32" spans="2:10" s="89" customFormat="1" ht="20.25" customHeight="1" thickBot="1" x14ac:dyDescent="0.55000000000000004">
      <c r="B32" s="73" t="s">
        <v>59</v>
      </c>
      <c r="C32" s="223"/>
      <c r="D32" s="147">
        <f>SUM(D28:D31)</f>
        <v>610000</v>
      </c>
      <c r="E32" s="161"/>
      <c r="F32" s="162"/>
      <c r="G32" s="73" t="s">
        <v>59</v>
      </c>
      <c r="H32" s="223"/>
      <c r="I32" s="147">
        <f>SUM(I28:I31)</f>
        <v>-3800000</v>
      </c>
      <c r="J32" s="195"/>
    </row>
    <row r="33" spans="2:9" ht="12" thickTop="1" x14ac:dyDescent="0.4">
      <c r="B33" s="224"/>
      <c r="C33" s="224"/>
      <c r="D33" s="55"/>
      <c r="E33" s="145"/>
      <c r="F33" s="145"/>
      <c r="G33" s="224"/>
      <c r="H33" s="224"/>
      <c r="I33" s="55"/>
    </row>
    <row r="34" spans="2:9" x14ac:dyDescent="0.4">
      <c r="E34" s="145"/>
      <c r="F34" s="145"/>
    </row>
    <row r="35" spans="2:9" x14ac:dyDescent="0.4">
      <c r="E35" s="145"/>
      <c r="F35" s="145"/>
    </row>
    <row r="36" spans="2:9" x14ac:dyDescent="0.4">
      <c r="E36" s="145"/>
      <c r="F36" s="145"/>
    </row>
  </sheetData>
  <mergeCells count="3">
    <mergeCell ref="B7:E7"/>
    <mergeCell ref="G7:J7"/>
    <mergeCell ref="G22:J2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Chapter 5 Figures</vt:lpstr>
      <vt:lpstr>Fig 5.1</vt:lpstr>
      <vt:lpstr>Fig 5.2</vt:lpstr>
      <vt:lpstr>Fig 5.3</vt:lpstr>
      <vt:lpstr>Fig 5.4</vt:lpstr>
      <vt:lpstr>Fig 5.5</vt:lpstr>
      <vt:lpstr>Fig 5.6</vt:lpstr>
      <vt:lpstr>Fig 5.7</vt:lpstr>
      <vt:lpstr>Fig 5.8</vt:lpstr>
      <vt:lpstr>Fig 5.9</vt:lpstr>
      <vt:lpstr>Fig 5.10</vt:lpstr>
      <vt:lpstr>Fig 5.11</vt:lpstr>
      <vt:lpstr>Fig 5.12</vt:lpstr>
      <vt:lpstr>Fig 5.13</vt:lpstr>
      <vt:lpstr>Fig 5.14</vt:lpstr>
      <vt:lpstr>Fig 5.15</vt:lpstr>
      <vt:lpstr>Fig 5.16</vt:lpstr>
      <vt:lpstr>Fig 5.17</vt:lpstr>
      <vt:lpstr>Fig 5.18</vt:lpstr>
      <vt:lpstr>Fig 5.19</vt:lpstr>
      <vt:lpstr>Fig 5.20</vt:lpstr>
      <vt:lpstr>Fig 5.21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Linneman and Kirsch</dc:creator>
  <cp:lastModifiedBy>Bruce Kirsch</cp:lastModifiedBy>
  <cp:lastPrinted>2013-07-16T12:25:11Z</cp:lastPrinted>
  <dcterms:created xsi:type="dcterms:W3CDTF">2010-07-06T16:25:37Z</dcterms:created>
  <dcterms:modified xsi:type="dcterms:W3CDTF">2022-06-03T17:05:54Z</dcterms:modified>
  <cp:version>_v3</cp:version>
</cp:coreProperties>
</file>